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Y26-27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  <author>tc={2964c1d8-d251-4407-a5d4-01ed79eaa5a8}</author>
  </authors>
  <commentList>
    <comment authorId="0" ref="K7">
      <text>
        <t xml:space="preserve">5/10/2023</t>
      </text>
    </comment>
    <comment authorId="0" ref="G16">
      <text>
        <t xml:space="preserve">Confirmed same as prior year per audit report</t>
      </text>
    </comment>
    <comment authorId="0" ref="F27">
      <text>
        <t xml:space="preserve">Sage User Council approved STEP increased on retirement to offset opting out of Health Insurance + 2% COLI
</t>
      </text>
    </comment>
    <comment authorId="0" ref="S27">
      <text>
        <t xml:space="preserve">COLI 3% ($41.07/hr)
</t>
      </text>
    </comment>
    <comment authorId="0" ref="S28">
      <text>
        <t xml:space="preserve">5 hrs/week
COLI 3%  </t>
      </text>
    </comment>
    <comment authorId="0" ref="J31">
      <text>
        <t xml:space="preserve">Sage Admin plans to fully retire. PERS line for the new hire is calculated at a lower rate.</t>
      </text>
    </comment>
    <comment authorId="0" ref="E34">
      <text>
        <t xml:space="preserve">Admin opted out of insurance upon retirement
</t>
      </text>
    </comment>
    <comment authorId="0" ref="S34">
      <text>
        <t xml:space="preserve">Employee + spouse rate (+7% increase)
</t>
      </text>
    </comment>
    <comment authorId="0" ref="S42">
      <text>
        <t xml:space="preserve">Zoom subscription
</t>
      </text>
    </comment>
    <comment authorId="0" ref="S43">
      <text>
        <t xml:space="preserve">Software development and systems support. *Increased help needed with upgrades and system instability episodes. 
$600 Software development 
$4,200 Unique (MessageBee)
$6,300 Equinox (was Emerald Data)
$2,640 Streamline website
$1,121 OCLC
$921 B&amp;T (images?)
$1,500 EOU lease
</t>
      </text>
    </comment>
    <comment authorId="0" ref="J45">
      <text>
        <t xml:space="preserve">NEW FORMULA. 
1 hr per week @BCL Director hourly rate ($42.90 * 52)
</t>
      </text>
    </comment>
    <comment authorId="0" ref="S45">
      <text>
        <t xml:space="preserve">FORMULA. 
1 hr per week @BCL Director hourly rate ($45.08 * 50)
======</t>
      </text>
    </comment>
    <comment authorId="0" ref="S47">
      <text>
        <t xml:space="preserve">Record Maintenance -- Backstage (was Marcive). $7,500 processing (annual?) + $300/mo. 
Reduce to $10,000?
</t>
      </text>
    </comment>
    <comment authorId="0" ref="S48">
      <text>
        <t xml:space="preserve">New Streamline site. Removed as redundant; Posted to Technology or Contracted Service?
</t>
      </text>
    </comment>
    <comment authorId="0" ref="S49">
      <text>
        <t xml:space="preserve">Includes CatExp, Wowbrary, EZproxy, cloud storage</t>
      </text>
    </comment>
    <comment authorId="0" ref="F52">
      <text>
        <t xml:space="preserve">Posting error - EOU lease
</t>
      </text>
    </comment>
    <comment authorId="0" ref="R56">
      <text>
        <t xml:space="preserve">*Note: line 48 for “Member credits” is a restricted fund balance of overpayments received several years ago from the Southern Oregon Library Network. The surplus payments were refunded in the form of credit for membership dues. In FY20-21, the remaining balance of credits was dispersed.</t>
      </text>
    </comment>
    <comment authorId="0" ref="K72">
      <text>
        <t xml:space="preserve">Cash balance 3/6/23 $230,979
</t>
      </text>
    </comment>
    <comment authorId="0" ref="S72">
      <text>
        <t xml:space="preserve">Not to drop below $180,000 by 2028-29
</t>
      </text>
    </comment>
    <comment authorId="0" ref="G76">
      <text>
        <t xml:space="preserve">Total expense Jul - Dec
</t>
      </text>
    </comment>
    <comment authorId="1" xr:uid="{2964c1d8-d251-4407-a5d4-01ed79eaa5a8}" ref="J8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Includes amount budgeted for  Employee Health Insurance
</t>
      </text>
    </comment>
  </commentList>
</comments>
</file>

<file path=xl/sharedStrings.xml><?xml version="1.0" encoding="utf-8"?>
<sst xmlns="http://schemas.openxmlformats.org/spreadsheetml/2006/main" count="137" uniqueCount="106">
  <si>
    <t>SPECIAL FUND</t>
  </si>
  <si>
    <t>FORM</t>
  </si>
  <si>
    <t>RESOURCES AND REQUIREMENTS</t>
  </si>
  <si>
    <t>LB-10</t>
  </si>
  <si>
    <t>SAGE LIBRARY SYSTEM</t>
  </si>
  <si>
    <t>BAKER COUNTY LIBRARY DISTRICT</t>
  </si>
  <si>
    <t>(Fund)</t>
  </si>
  <si>
    <t>(Name of Municipal Corporation)</t>
  </si>
  <si>
    <t>Historical Data</t>
  </si>
  <si>
    <t>DESCRIPTION
RESOURCES AND REQUIREMENTS</t>
  </si>
  <si>
    <r>
      <rPr>
        <rFont val="Calibri"/>
        <color theme="1"/>
        <sz val="10.0"/>
      </rPr>
      <t xml:space="preserve">Budget for Next Year  </t>
    </r>
    <r>
      <rPr>
        <rFont val="Calibri"/>
        <color rgb="FF000000"/>
        <sz val="10.0"/>
        <u/>
      </rPr>
      <t>2026-2027</t>
    </r>
  </si>
  <si>
    <t>Actual</t>
  </si>
  <si>
    <t>BUDGET</t>
  </si>
  <si>
    <t>Adopted Budget</t>
  </si>
  <si>
    <t>SUPPL Budget 1</t>
  </si>
  <si>
    <t>SUPPL Budget 2</t>
  </si>
  <si>
    <t>Proposed By
Budget Officer</t>
  </si>
  <si>
    <t>$ Change</t>
  </si>
  <si>
    <t>% Change</t>
  </si>
  <si>
    <t>Approved By
Budget Committee</t>
  </si>
  <si>
    <t>Adopted By
Governing Body</t>
  </si>
  <si>
    <t>First Preceding</t>
  </si>
  <si>
    <t>Prior Year</t>
  </si>
  <si>
    <t>This Year</t>
  </si>
  <si>
    <t>YTD</t>
  </si>
  <si>
    <t>vs orig.</t>
  </si>
  <si>
    <t>vs revised</t>
  </si>
  <si>
    <t>Suppl Budget 1</t>
  </si>
  <si>
    <t>Change</t>
  </si>
  <si>
    <t>Year 2019-2020</t>
  </si>
  <si>
    <t>Year 2020-2021</t>
  </si>
  <si>
    <t>Year 2021-2022</t>
  </si>
  <si>
    <t>Year 2022-2023</t>
  </si>
  <si>
    <t>Year 2023-2024</t>
  </si>
  <si>
    <t>Year 2024-2025</t>
  </si>
  <si>
    <t>Year 2025-2026</t>
  </si>
  <si>
    <t>RESOURCES</t>
  </si>
  <si>
    <t>Cash on hand * (cash basis), or</t>
  </si>
  <si>
    <t>Working Capital (accrual basis)</t>
  </si>
  <si>
    <t>Previously levied taxes estimated to be received</t>
  </si>
  <si>
    <t>Interest</t>
  </si>
  <si>
    <t>Membership dues</t>
  </si>
  <si>
    <t>Transferred IN, from other funds</t>
  </si>
  <si>
    <t>Restricted grants</t>
  </si>
  <si>
    <t>Miscellaneous revenue</t>
  </si>
  <si>
    <t>Proceeds from prior fiduciary account</t>
  </si>
  <si>
    <t>Total Resources, except taxes to be levied</t>
  </si>
  <si>
    <t>Taxes estimated to be received</t>
  </si>
  <si>
    <t xml:space="preserve"> </t>
  </si>
  <si>
    <t>Taxes collected in year levied</t>
  </si>
  <si>
    <t>TOTAL RESOURCES</t>
  </si>
  <si>
    <t>REQUIREMENTS **</t>
  </si>
  <si>
    <r>
      <rPr>
        <rFont val="Calibri"/>
        <color rgb="FF000000"/>
        <sz val="8.0"/>
      </rPr>
      <t xml:space="preserve">Org Unit </t>
    </r>
    <r>
      <rPr>
        <rFont val="Calibri"/>
        <b/>
        <color rgb="FF000000"/>
        <sz val="8.0"/>
      </rPr>
      <t>or</t>
    </r>
    <r>
      <rPr>
        <rFont val="Calibri"/>
        <color rgb="FF000000"/>
        <sz val="8.0"/>
      </rPr>
      <t xml:space="preserve"> Prog &amp; Activity</t>
    </r>
  </si>
  <si>
    <t>Object Classification</t>
  </si>
  <si>
    <t>Detail</t>
  </si>
  <si>
    <t>PERSONNEL SERVICES</t>
  </si>
  <si>
    <t>PERSONNEL</t>
  </si>
  <si>
    <t>SALARIES</t>
  </si>
  <si>
    <t>Systems administrator</t>
  </si>
  <si>
    <t>Admin Assistant - Business Mgr</t>
  </si>
  <si>
    <t>Total Salaries</t>
  </si>
  <si>
    <t>BENEFITS</t>
  </si>
  <si>
    <t>Retirement</t>
  </si>
  <si>
    <t>Social Security</t>
  </si>
  <si>
    <t>Worker's compensation</t>
  </si>
  <si>
    <t>Health insurance</t>
  </si>
  <si>
    <t>State taxes</t>
  </si>
  <si>
    <t xml:space="preserve">  </t>
  </si>
  <si>
    <t>Life insurance</t>
  </si>
  <si>
    <t>Payroll expenses</t>
  </si>
  <si>
    <t>Total benefits</t>
  </si>
  <si>
    <t>TOTAL PERSONNEL SERVICES</t>
  </si>
  <si>
    <t>MATERIALS &amp; SERVICES</t>
  </si>
  <si>
    <t>Telecommunications</t>
  </si>
  <si>
    <t>Technology</t>
  </si>
  <si>
    <t>Accounting and auditing</t>
  </si>
  <si>
    <t>Administrative services (BCLD)</t>
  </si>
  <si>
    <t>Contracted service - System support (JG)</t>
  </si>
  <si>
    <t>Contracted service - Technical</t>
  </si>
  <si>
    <t>Contracted service - website</t>
  </si>
  <si>
    <t>Dues and subscriptions</t>
  </si>
  <si>
    <t>Postage/freight</t>
  </si>
  <si>
    <t>Printing</t>
  </si>
  <si>
    <t>Supplies, Office</t>
  </si>
  <si>
    <t>Travel</t>
  </si>
  <si>
    <t>Training &amp; Professional Developmt</t>
  </si>
  <si>
    <t>Courier</t>
  </si>
  <si>
    <t>Misc (Member credits)</t>
  </si>
  <si>
    <t>TOTAL MATERIALS &amp; SERVICES</t>
  </si>
  <si>
    <t>RESERVE</t>
  </si>
  <si>
    <t>RESERVE FUNDS</t>
  </si>
  <si>
    <t>Capital outlay</t>
  </si>
  <si>
    <t>RFE (Operating Contingency)</t>
  </si>
  <si>
    <t>Ending balance (prior years)</t>
  </si>
  <si>
    <t>UNAPPROPRIATED ENDING FUND BALANCE</t>
  </si>
  <si>
    <t>TOTAL REQUIREMENTS</t>
  </si>
  <si>
    <t>150-504-010 (Rev. 10-16)</t>
  </si>
  <si>
    <t>*The balance of cash, cash equivalents and investments in the fund at the beginning of the budget year</t>
  </si>
  <si>
    <t>**List requirements by organizational unit or program, activity, object classification, then expenditure detail. If the requirement is “not allocated”, then list by object classification and expenditure detail.</t>
  </si>
  <si>
    <t>TOTAL RESERVES</t>
  </si>
  <si>
    <t>MEMBER DUES NEED (OPS LESS GRANT/FEE REVENUE)</t>
  </si>
  <si>
    <t>Member Dues DEFICIT</t>
  </si>
  <si>
    <t>Sage Admin</t>
  </si>
  <si>
    <t>Sage Admin Benefits</t>
  </si>
  <si>
    <t>Sage Support</t>
  </si>
  <si>
    <t>TOTAL ADMIN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</si>
</sst>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28">
    <font>
      <sz val="10.0"/>
      <color rgb="FF000000"/>
      <name val="Calibri"/>
      <scheme val="minor"/>
    </font>
    <font>
      <sz val="12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sz val="10.0"/>
      <color rgb="FFFF0000"/>
      <name val="Calibri"/>
    </font>
    <font>
      <sz val="9.0"/>
      <color theme="1"/>
      <name val="Calibri"/>
    </font>
    <font>
      <sz val="10.0"/>
      <color rgb="FF000000"/>
      <name val="Calibri"/>
    </font>
    <font>
      <sz val="8.0"/>
      <color theme="1"/>
      <name val="Calibri"/>
    </font>
    <font/>
    <font>
      <b/>
      <sz val="10.0"/>
      <color theme="1"/>
      <name val="Calibri"/>
    </font>
    <font>
      <sz val="7.0"/>
      <color theme="1"/>
      <name val="Calibri"/>
    </font>
    <font>
      <sz val="8.0"/>
      <color theme="1"/>
      <name val="Arial"/>
    </font>
    <font>
      <sz val="7.0"/>
      <color theme="1"/>
      <name val="Arial"/>
    </font>
    <font>
      <b/>
      <sz val="8.0"/>
      <color theme="1"/>
      <name val="Calibri"/>
    </font>
    <font>
      <sz val="7.0"/>
      <color rgb="FFFF0000"/>
      <name val="Calibri"/>
    </font>
    <font>
      <b/>
      <sz val="8.0"/>
      <color theme="1"/>
      <name val="Arial"/>
    </font>
    <font>
      <sz val="9.0"/>
      <color rgb="FFDD0806"/>
      <name val="Calibri"/>
    </font>
    <font>
      <sz val="9.0"/>
      <color theme="1"/>
      <name val="Arial"/>
    </font>
    <font>
      <sz val="9.0"/>
      <color rgb="FFFF0000"/>
      <name val="Calibri"/>
    </font>
    <font>
      <b/>
      <sz val="9.0"/>
      <color theme="1"/>
      <name val="Arial"/>
    </font>
    <font>
      <b/>
      <sz val="9.0"/>
      <color theme="1"/>
      <name val="Calibri"/>
    </font>
    <font>
      <b/>
      <i/>
      <sz val="8.0"/>
      <color theme="1"/>
      <name val="Calibri"/>
    </font>
    <font>
      <b/>
      <sz val="9.0"/>
      <color rgb="FFDD0806"/>
      <name val="Calibri"/>
    </font>
    <font>
      <b/>
      <sz val="9.0"/>
      <color rgb="FFC00000"/>
      <name val="Calibri"/>
    </font>
    <font>
      <sz val="9.0"/>
      <color rgb="FFC00000"/>
      <name val="Calibri"/>
    </font>
    <font>
      <sz val="6.0"/>
      <color theme="1"/>
      <name val="Calibri"/>
    </font>
    <font>
      <sz val="9.0"/>
      <color rgb="FF000000"/>
      <name val="Calibri"/>
    </font>
    <font>
      <b/>
      <sz val="10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FFE07D"/>
        <bgColor rgb="FFFFE07D"/>
      </patternFill>
    </fill>
    <fill>
      <patternFill patternType="solid">
        <fgColor rgb="FFFFCC00"/>
        <bgColor rgb="FFFFCC00"/>
      </patternFill>
    </fill>
    <fill>
      <patternFill patternType="solid">
        <fgColor rgb="FFFDE9D9"/>
        <bgColor rgb="FFFDE9D9"/>
      </patternFill>
    </fill>
    <fill>
      <patternFill patternType="solid">
        <fgColor rgb="FFFCF305"/>
        <bgColor rgb="FFFCF305"/>
      </patternFill>
    </fill>
    <fill>
      <patternFill patternType="solid">
        <fgColor rgb="FFDBE5F1"/>
        <bgColor rgb="FFDBE5F1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</fills>
  <borders count="3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164" xfId="0" applyFont="1" applyNumberFormat="1"/>
    <xf borderId="0" fillId="0" fontId="2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Font="1"/>
    <xf borderId="0" fillId="0" fontId="7" numFmtId="164" xfId="0" applyFont="1" applyNumberFormat="1"/>
    <xf borderId="0" fillId="0" fontId="7" numFmtId="0" xfId="0" applyFont="1"/>
    <xf borderId="0" fillId="0" fontId="7" numFmtId="165" xfId="0" applyFont="1" applyNumberFormat="1"/>
    <xf borderId="1" fillId="0" fontId="2" numFmtId="0" xfId="0" applyAlignment="1" applyBorder="1" applyFont="1">
      <alignment horizontal="center"/>
    </xf>
    <xf borderId="1" fillId="0" fontId="8" numFmtId="0" xfId="0" applyBorder="1" applyFont="1"/>
    <xf borderId="1" fillId="0" fontId="2" numFmtId="49" xfId="0" applyAlignment="1" applyBorder="1" applyFont="1" applyNumberFormat="1">
      <alignment horizontal="left"/>
    </xf>
    <xf borderId="1" fillId="0" fontId="5" numFmtId="0" xfId="0" applyAlignment="1" applyBorder="1" applyFont="1">
      <alignment horizontal="center" vertical="top"/>
    </xf>
    <xf borderId="1" fillId="0" fontId="5" numFmtId="49" xfId="0" applyAlignment="1" applyBorder="1" applyFont="1" applyNumberFormat="1">
      <alignment horizontal="left" vertical="top"/>
    </xf>
    <xf borderId="1" fillId="0" fontId="5" numFmtId="0" xfId="0" applyAlignment="1" applyBorder="1" applyFont="1">
      <alignment vertical="top"/>
    </xf>
    <xf borderId="0" fillId="0" fontId="5" numFmtId="0" xfId="0" applyAlignment="1" applyFont="1">
      <alignment horizontal="center" vertical="top"/>
    </xf>
    <xf borderId="2" fillId="0" fontId="1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4" fillId="0" fontId="8" numFmtId="0" xfId="0" applyBorder="1" applyFont="1"/>
    <xf borderId="5" fillId="0" fontId="8" numFmtId="0" xfId="0" applyBorder="1" applyFont="1"/>
    <xf borderId="6" fillId="0" fontId="1" numFmtId="0" xfId="0" applyAlignment="1" applyBorder="1" applyFont="1">
      <alignment horizontal="center"/>
    </xf>
    <xf borderId="6" fillId="0" fontId="9" numFmtId="0" xfId="0" applyAlignment="1" applyBorder="1" applyFont="1">
      <alignment horizontal="center" shrinkToFit="0" vertical="center" wrapText="1"/>
    </xf>
    <xf borderId="7" fillId="0" fontId="8" numFmtId="0" xfId="0" applyBorder="1" applyFont="1"/>
    <xf borderId="8" fillId="0" fontId="8" numFmtId="0" xfId="0" applyBorder="1" applyFont="1"/>
    <xf borderId="3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10" fillId="0" fontId="8" numFmtId="0" xfId="0" applyBorder="1" applyFont="1"/>
    <xf borderId="11" fillId="2" fontId="10" numFmtId="0" xfId="0" applyAlignment="1" applyBorder="1" applyFill="1" applyFont="1">
      <alignment horizontal="center"/>
    </xf>
    <xf borderId="2" fillId="0" fontId="10" numFmtId="0" xfId="0" applyAlignment="1" applyBorder="1" applyFont="1">
      <alignment horizontal="center"/>
    </xf>
    <xf borderId="12" fillId="3" fontId="10" numFmtId="0" xfId="0" applyAlignment="1" applyBorder="1" applyFill="1" applyFont="1">
      <alignment horizontal="center"/>
    </xf>
    <xf borderId="9" fillId="0" fontId="8" numFmtId="0" xfId="0" applyBorder="1" applyFont="1"/>
    <xf borderId="13" fillId="0" fontId="8" numFmtId="0" xfId="0" applyBorder="1" applyFont="1"/>
    <xf borderId="2" fillId="4" fontId="7" numFmtId="0" xfId="0" applyAlignment="1" applyBorder="1" applyFill="1" applyFont="1">
      <alignment horizontal="center" shrinkToFit="0" wrapText="1"/>
    </xf>
    <xf borderId="10" fillId="0" fontId="11" numFmtId="0" xfId="0" applyAlignment="1" applyBorder="1" applyFont="1">
      <alignment horizontal="center" shrinkToFit="0" vertical="center" wrapText="1"/>
    </xf>
    <xf borderId="9" fillId="0" fontId="12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shrinkToFit="0" wrapText="1"/>
    </xf>
    <xf borderId="11" fillId="5" fontId="13" numFmtId="0" xfId="0" applyAlignment="1" applyBorder="1" applyFill="1" applyFont="1">
      <alignment horizontal="center" shrinkToFit="0" wrapText="1"/>
    </xf>
    <xf borderId="10" fillId="0" fontId="13" numFmtId="0" xfId="0" applyAlignment="1" applyBorder="1" applyFont="1">
      <alignment horizontal="center" shrinkToFit="0" wrapText="1"/>
    </xf>
    <xf borderId="8" fillId="0" fontId="10" numFmtId="0" xfId="0" applyAlignment="1" applyBorder="1" applyFont="1">
      <alignment horizontal="center"/>
    </xf>
    <xf borderId="6" fillId="0" fontId="10" numFmtId="0" xfId="0" applyAlignment="1" applyBorder="1" applyFont="1">
      <alignment horizontal="center"/>
    </xf>
    <xf borderId="2" fillId="0" fontId="14" numFmtId="0" xfId="0" applyAlignment="1" applyBorder="1" applyFont="1">
      <alignment horizontal="center"/>
    </xf>
    <xf borderId="10" fillId="0" fontId="10" numFmtId="0" xfId="0" applyAlignment="1" applyBorder="1" applyFont="1">
      <alignment horizontal="center"/>
    </xf>
    <xf borderId="11" fillId="3" fontId="10" numFmtId="0" xfId="0" applyAlignment="1" applyBorder="1" applyFont="1">
      <alignment horizontal="center"/>
    </xf>
    <xf borderId="14" fillId="0" fontId="11" numFmtId="0" xfId="0" applyAlignment="1" applyBorder="1" applyFont="1">
      <alignment horizontal="center" shrinkToFit="0" vertical="center" wrapText="1"/>
    </xf>
    <xf borderId="14" fillId="0" fontId="15" numFmtId="0" xfId="0" applyAlignment="1" applyBorder="1" applyFont="1">
      <alignment horizontal="center" shrinkToFit="0" vertical="center" wrapText="1"/>
    </xf>
    <xf borderId="11" fillId="5" fontId="7" numFmtId="0" xfId="0" applyAlignment="1" applyBorder="1" applyFont="1">
      <alignment horizontal="center"/>
    </xf>
    <xf borderId="10" fillId="0" fontId="7" numFmtId="0" xfId="0" applyAlignment="1" applyBorder="1" applyFont="1">
      <alignment horizontal="center" shrinkToFit="0" wrapText="1"/>
    </xf>
    <xf borderId="14" fillId="0" fontId="8" numFmtId="0" xfId="0" applyBorder="1" applyFont="1"/>
    <xf borderId="10" fillId="0" fontId="14" numFmtId="0" xfId="0" applyAlignment="1" applyBorder="1" applyFont="1">
      <alignment horizontal="center"/>
    </xf>
    <xf borderId="15" fillId="0" fontId="8" numFmtId="0" xfId="0" applyBorder="1" applyFont="1"/>
    <xf borderId="16" fillId="0" fontId="8" numFmtId="0" xfId="0" applyBorder="1" applyFont="1"/>
    <xf borderId="17" fillId="0" fontId="7" numFmtId="0" xfId="0" applyAlignment="1" applyBorder="1" applyFont="1">
      <alignment horizontal="center"/>
    </xf>
    <xf borderId="11" fillId="5" fontId="7" numFmtId="14" xfId="0" applyAlignment="1" applyBorder="1" applyFont="1" applyNumberFormat="1">
      <alignment horizontal="center"/>
    </xf>
    <xf borderId="10" fillId="0" fontId="7" numFmtId="0" xfId="0" applyAlignment="1" applyBorder="1" applyFont="1">
      <alignment horizontal="center"/>
    </xf>
    <xf borderId="17" fillId="0" fontId="5" numFmtId="0" xfId="0" applyAlignment="1" applyBorder="1" applyFont="1">
      <alignment horizontal="center"/>
    </xf>
    <xf borderId="17" fillId="0" fontId="16" numFmtId="0" xfId="0" applyAlignment="1" applyBorder="1" applyFont="1">
      <alignment horizontal="center"/>
    </xf>
    <xf borderId="3" fillId="0" fontId="5" numFmtId="0" xfId="0" applyAlignment="1" applyBorder="1" applyFont="1">
      <alignment horizontal="center" vertical="center"/>
    </xf>
    <xf borderId="17" fillId="4" fontId="7" numFmtId="0" xfId="0" applyAlignment="1" applyBorder="1" applyFont="1">
      <alignment horizontal="center"/>
    </xf>
    <xf borderId="9" fillId="0" fontId="7" numFmtId="0" xfId="0" applyBorder="1" applyFont="1"/>
    <xf borderId="17" fillId="0" fontId="5" numFmtId="3" xfId="0" applyAlignment="1" applyBorder="1" applyFont="1" applyNumberFormat="1">
      <alignment horizontal="center"/>
    </xf>
    <xf borderId="17" fillId="0" fontId="16" numFmtId="3" xfId="0" applyAlignment="1" applyBorder="1" applyFont="1" applyNumberFormat="1">
      <alignment horizontal="center"/>
    </xf>
    <xf borderId="17" fillId="2" fontId="5" numFmtId="3" xfId="0" applyAlignment="1" applyBorder="1" applyFont="1" applyNumberFormat="1">
      <alignment horizontal="center"/>
    </xf>
    <xf borderId="17" fillId="3" fontId="5" numFmtId="3" xfId="0" applyAlignment="1" applyBorder="1" applyFont="1" applyNumberFormat="1">
      <alignment horizontal="center"/>
    </xf>
    <xf borderId="3" fillId="0" fontId="5" numFmtId="0" xfId="0" applyAlignment="1" applyBorder="1" applyFont="1">
      <alignment horizontal="left"/>
    </xf>
    <xf borderId="17" fillId="4" fontId="5" numFmtId="3" xfId="0" applyAlignment="1" applyBorder="1" applyFont="1" applyNumberFormat="1">
      <alignment horizontal="center"/>
    </xf>
    <xf borderId="2" fillId="0" fontId="5" numFmtId="3" xfId="0" applyAlignment="1" applyBorder="1" applyFont="1" applyNumberFormat="1">
      <alignment horizontal="center"/>
    </xf>
    <xf borderId="17" fillId="5" fontId="5" numFmtId="3" xfId="0" applyAlignment="1" applyBorder="1" applyFont="1" applyNumberFormat="1">
      <alignment horizontal="center"/>
    </xf>
    <xf borderId="17" fillId="0" fontId="5" numFmtId="3" xfId="0" applyAlignment="1" applyBorder="1" applyFont="1" applyNumberFormat="1">
      <alignment horizontal="center" readingOrder="0"/>
    </xf>
    <xf borderId="17" fillId="0" fontId="2" numFmtId="38" xfId="0" applyAlignment="1" applyBorder="1" applyFont="1" applyNumberFormat="1">
      <alignment horizontal="center"/>
    </xf>
    <xf borderId="17" fillId="6" fontId="7" numFmtId="0" xfId="0" applyAlignment="1" applyBorder="1" applyFill="1" applyFont="1">
      <alignment horizontal="center"/>
    </xf>
    <xf borderId="17" fillId="0" fontId="17" numFmtId="37" xfId="0" applyAlignment="1" applyBorder="1" applyFont="1" applyNumberFormat="1">
      <alignment horizontal="center"/>
    </xf>
    <xf borderId="17" fillId="7" fontId="17" numFmtId="164" xfId="0" applyBorder="1" applyFill="1" applyFont="1" applyNumberFormat="1"/>
    <xf borderId="17" fillId="0" fontId="17" numFmtId="164" xfId="0" applyBorder="1" applyFont="1" applyNumberFormat="1"/>
    <xf borderId="17" fillId="0" fontId="5" numFmtId="38" xfId="0" applyAlignment="1" applyBorder="1" applyFont="1" applyNumberFormat="1">
      <alignment horizontal="center"/>
    </xf>
    <xf borderId="14" fillId="0" fontId="5" numFmtId="3" xfId="0" applyAlignment="1" applyBorder="1" applyFont="1" applyNumberFormat="1">
      <alignment horizontal="center"/>
    </xf>
    <xf borderId="17" fillId="8" fontId="7" numFmtId="0" xfId="0" applyAlignment="1" applyBorder="1" applyFill="1" applyFont="1">
      <alignment horizontal="center"/>
    </xf>
    <xf borderId="17" fillId="9" fontId="7" numFmtId="0" xfId="0" applyAlignment="1" applyBorder="1" applyFill="1" applyFont="1">
      <alignment horizontal="center"/>
    </xf>
    <xf borderId="4" fillId="0" fontId="5" numFmtId="0" xfId="0" applyAlignment="1" applyBorder="1" applyFont="1">
      <alignment horizontal="left"/>
    </xf>
    <xf borderId="5" fillId="0" fontId="5" numFmtId="0" xfId="0" applyAlignment="1" applyBorder="1" applyFont="1">
      <alignment horizontal="left"/>
    </xf>
    <xf borderId="17" fillId="3" fontId="7" numFmtId="0" xfId="0" applyAlignment="1" applyBorder="1" applyFont="1">
      <alignment horizontal="center"/>
    </xf>
    <xf borderId="17" fillId="2" fontId="5" numFmtId="3" xfId="0" applyAlignment="1" applyBorder="1" applyFont="1" applyNumberFormat="1">
      <alignment horizontal="center" readingOrder="0"/>
    </xf>
    <xf borderId="17" fillId="4" fontId="5" numFmtId="3" xfId="0" applyAlignment="1" applyBorder="1" applyFont="1" applyNumberFormat="1">
      <alignment horizontal="center" readingOrder="0"/>
    </xf>
    <xf borderId="17" fillId="0" fontId="18" numFmtId="3" xfId="0" applyAlignment="1" applyBorder="1" applyFont="1" applyNumberFormat="1">
      <alignment horizontal="center"/>
    </xf>
    <xf borderId="12" fillId="2" fontId="5" numFmtId="3" xfId="0" applyAlignment="1" applyBorder="1" applyFont="1" applyNumberFormat="1">
      <alignment horizontal="center"/>
    </xf>
    <xf borderId="12" fillId="3" fontId="5" numFmtId="3" xfId="0" applyAlignment="1" applyBorder="1" applyFont="1" applyNumberFormat="1">
      <alignment horizontal="center"/>
    </xf>
    <xf borderId="12" fillId="4" fontId="5" numFmtId="3" xfId="0" applyAlignment="1" applyBorder="1" applyFont="1" applyNumberFormat="1">
      <alignment horizontal="center"/>
    </xf>
    <xf borderId="12" fillId="5" fontId="5" numFmtId="3" xfId="0" applyAlignment="1" applyBorder="1" applyFont="1" applyNumberFormat="1">
      <alignment horizontal="center"/>
    </xf>
    <xf borderId="18" fillId="0" fontId="5" numFmtId="3" xfId="0" applyAlignment="1" applyBorder="1" applyFont="1" applyNumberFormat="1">
      <alignment horizontal="center"/>
    </xf>
    <xf borderId="18" fillId="2" fontId="5" numFmtId="3" xfId="0" applyAlignment="1" applyBorder="1" applyFont="1" applyNumberFormat="1">
      <alignment horizontal="center"/>
    </xf>
    <xf borderId="18" fillId="3" fontId="5" numFmtId="3" xfId="0" applyAlignment="1" applyBorder="1" applyFont="1" applyNumberFormat="1">
      <alignment horizontal="center"/>
    </xf>
    <xf borderId="18" fillId="4" fontId="5" numFmtId="3" xfId="0" applyAlignment="1" applyBorder="1" applyFont="1" applyNumberFormat="1">
      <alignment horizontal="center"/>
    </xf>
    <xf borderId="18" fillId="0" fontId="17" numFmtId="37" xfId="0" applyAlignment="1" applyBorder="1" applyFont="1" applyNumberFormat="1">
      <alignment horizontal="center"/>
    </xf>
    <xf borderId="18" fillId="0" fontId="19" numFmtId="164" xfId="0" applyBorder="1" applyFont="1" applyNumberFormat="1"/>
    <xf borderId="19" fillId="0" fontId="17" numFmtId="37" xfId="0" applyAlignment="1" applyBorder="1" applyFont="1" applyNumberFormat="1">
      <alignment horizontal="center"/>
    </xf>
    <xf borderId="19" fillId="0" fontId="19" numFmtId="164" xfId="0" applyBorder="1" applyFont="1" applyNumberFormat="1"/>
    <xf borderId="18" fillId="5" fontId="5" numFmtId="3" xfId="0" applyAlignment="1" applyBorder="1" applyFont="1" applyNumberFormat="1">
      <alignment horizontal="center"/>
    </xf>
    <xf borderId="2" fillId="0" fontId="5" numFmtId="38" xfId="0" applyAlignment="1" applyBorder="1" applyFont="1" applyNumberFormat="1">
      <alignment horizontal="center"/>
    </xf>
    <xf borderId="20" fillId="0" fontId="5" numFmtId="0" xfId="0" applyAlignment="1" applyBorder="1" applyFont="1">
      <alignment horizontal="left"/>
    </xf>
    <xf borderId="21" fillId="0" fontId="8" numFmtId="0" xfId="0" applyBorder="1" applyFont="1"/>
    <xf borderId="22" fillId="0" fontId="8" numFmtId="0" xfId="0" applyBorder="1" applyFont="1"/>
    <xf borderId="23" fillId="0" fontId="7" numFmtId="0" xfId="0" applyAlignment="1" applyBorder="1" applyFont="1">
      <alignment horizontal="center" vertical="center"/>
    </xf>
    <xf borderId="19" fillId="0" fontId="9" numFmtId="3" xfId="0" applyAlignment="1" applyBorder="1" applyFont="1" applyNumberFormat="1">
      <alignment horizontal="center" vertical="center"/>
    </xf>
    <xf borderId="19" fillId="2" fontId="9" numFmtId="3" xfId="0" applyAlignment="1" applyBorder="1" applyFont="1" applyNumberFormat="1">
      <alignment horizontal="center" vertical="center"/>
    </xf>
    <xf borderId="19" fillId="3" fontId="9" numFmtId="3" xfId="0" applyAlignment="1" applyBorder="1" applyFont="1" applyNumberFormat="1">
      <alignment horizontal="center" vertical="center"/>
    </xf>
    <xf borderId="24" fillId="0" fontId="9" numFmtId="0" xfId="0" applyAlignment="1" applyBorder="1" applyFont="1">
      <alignment horizontal="center" vertical="center"/>
    </xf>
    <xf borderId="25" fillId="0" fontId="8" numFmtId="0" xfId="0" applyBorder="1" applyFont="1"/>
    <xf borderId="26" fillId="0" fontId="8" numFmtId="0" xfId="0" applyBorder="1" applyFont="1"/>
    <xf borderId="19" fillId="4" fontId="9" numFmtId="3" xfId="0" applyAlignment="1" applyBorder="1" applyFont="1" applyNumberFormat="1">
      <alignment horizontal="center" vertical="center"/>
    </xf>
    <xf borderId="27" fillId="5" fontId="9" numFmtId="3" xfId="0" applyAlignment="1" applyBorder="1" applyFont="1" applyNumberFormat="1">
      <alignment horizontal="center" vertical="center"/>
    </xf>
    <xf borderId="26" fillId="0" fontId="9" numFmtId="3" xfId="0" applyAlignment="1" applyBorder="1" applyFont="1" applyNumberFormat="1">
      <alignment horizontal="center" vertical="center"/>
    </xf>
    <xf borderId="28" fillId="0" fontId="7" numFmtId="0" xfId="0" applyAlignment="1" applyBorder="1" applyFont="1">
      <alignment vertical="center"/>
    </xf>
    <xf borderId="14" fillId="0" fontId="7" numFmtId="0" xfId="0" applyAlignment="1" applyBorder="1" applyFont="1">
      <alignment horizontal="center"/>
    </xf>
    <xf borderId="14" fillId="0" fontId="5" numFmtId="38" xfId="0" applyAlignment="1" applyBorder="1" applyFont="1" applyNumberFormat="1">
      <alignment horizontal="center"/>
    </xf>
    <xf borderId="29" fillId="0" fontId="5" numFmtId="0" xfId="0" applyAlignment="1" applyBorder="1" applyFont="1">
      <alignment horizontal="center"/>
    </xf>
    <xf borderId="30" fillId="0" fontId="8" numFmtId="0" xfId="0" applyBorder="1" applyFont="1"/>
    <xf borderId="31" fillId="0" fontId="8" numFmtId="0" xfId="0" applyBorder="1" applyFont="1"/>
    <xf borderId="32" fillId="4" fontId="5" numFmtId="3" xfId="0" applyAlignment="1" applyBorder="1" applyFont="1" applyNumberFormat="1">
      <alignment horizontal="center"/>
    </xf>
    <xf borderId="17" fillId="0" fontId="7" numFmtId="0" xfId="0" applyAlignment="1" applyBorder="1" applyFont="1">
      <alignment horizontal="center" shrinkToFit="0" vertical="center" wrapText="1"/>
    </xf>
    <xf borderId="17" fillId="0" fontId="20" numFmtId="0" xfId="0" applyAlignment="1" applyBorder="1" applyFont="1">
      <alignment horizontal="left"/>
    </xf>
    <xf borderId="5" fillId="0" fontId="7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left"/>
    </xf>
    <xf borderId="17" fillId="0" fontId="7" numFmtId="3" xfId="0" applyAlignment="1" applyBorder="1" applyFont="1" applyNumberFormat="1">
      <alignment horizontal="center"/>
    </xf>
    <xf borderId="17" fillId="0" fontId="20" numFmtId="3" xfId="0" applyAlignment="1" applyBorder="1" applyFont="1" applyNumberFormat="1">
      <alignment horizontal="center"/>
    </xf>
    <xf borderId="17" fillId="2" fontId="20" numFmtId="3" xfId="0" applyAlignment="1" applyBorder="1" applyFont="1" applyNumberFormat="1">
      <alignment horizontal="center"/>
    </xf>
    <xf borderId="17" fillId="3" fontId="20" numFmtId="3" xfId="0" applyAlignment="1" applyBorder="1" applyFont="1" applyNumberFormat="1">
      <alignment horizontal="center"/>
    </xf>
    <xf borderId="2" fillId="0" fontId="21" numFmtId="0" xfId="0" applyAlignment="1" applyBorder="1" applyFont="1">
      <alignment horizontal="right"/>
    </xf>
    <xf borderId="19" fillId="4" fontId="20" numFmtId="3" xfId="0" applyAlignment="1" applyBorder="1" applyFont="1" applyNumberFormat="1">
      <alignment horizontal="center"/>
    </xf>
    <xf borderId="19" fillId="0" fontId="20" numFmtId="3" xfId="0" applyAlignment="1" applyBorder="1" applyFont="1" applyNumberFormat="1">
      <alignment horizontal="center"/>
    </xf>
    <xf borderId="19" fillId="5" fontId="20" numFmtId="3" xfId="0" applyAlignment="1" applyBorder="1" applyFont="1" applyNumberFormat="1">
      <alignment horizontal="center"/>
    </xf>
    <xf borderId="10" fillId="0" fontId="20" numFmtId="3" xfId="0" applyAlignment="1" applyBorder="1" applyFont="1" applyNumberFormat="1">
      <alignment horizontal="center"/>
    </xf>
    <xf borderId="18" fillId="0" fontId="5" numFmtId="0" xfId="0" applyAlignment="1" applyBorder="1" applyFont="1">
      <alignment horizontal="center"/>
    </xf>
    <xf borderId="32" fillId="5" fontId="5" numFmtId="3" xfId="0" applyAlignment="1" applyBorder="1" applyFont="1" applyNumberFormat="1">
      <alignment horizontal="center"/>
    </xf>
    <xf borderId="17" fillId="3" fontId="22" numFmtId="3" xfId="0" applyAlignment="1" applyBorder="1" applyFont="1" applyNumberFormat="1">
      <alignment horizontal="center"/>
    </xf>
    <xf borderId="17" fillId="0" fontId="11" numFmtId="0" xfId="0" applyAlignment="1" applyBorder="1" applyFont="1">
      <alignment horizontal="left"/>
    </xf>
    <xf borderId="17" fillId="0" fontId="7" numFmtId="0" xfId="0" applyAlignment="1" applyBorder="1" applyFont="1">
      <alignment horizontal="left"/>
    </xf>
    <xf borderId="12" fillId="4" fontId="5" numFmtId="3" xfId="0" applyAlignment="1" applyBorder="1" applyFont="1" applyNumberFormat="1">
      <alignment horizontal="center" readingOrder="0"/>
    </xf>
    <xf borderId="17" fillId="0" fontId="20" numFmtId="3" xfId="0" applyAlignment="1" applyBorder="1" applyFont="1" applyNumberFormat="1">
      <alignment horizontal="center" readingOrder="0"/>
    </xf>
    <xf borderId="17" fillId="0" fontId="21" numFmtId="0" xfId="0" applyAlignment="1" applyBorder="1" applyFont="1">
      <alignment horizontal="right"/>
    </xf>
    <xf borderId="18" fillId="4" fontId="20" numFmtId="3" xfId="0" applyAlignment="1" applyBorder="1" applyFont="1" applyNumberFormat="1">
      <alignment horizontal="center"/>
    </xf>
    <xf borderId="19" fillId="0" fontId="17" numFmtId="164" xfId="0" applyBorder="1" applyFont="1" applyNumberFormat="1"/>
    <xf borderId="18" fillId="0" fontId="20" numFmtId="3" xfId="0" applyAlignment="1" applyBorder="1" applyFont="1" applyNumberFormat="1">
      <alignment horizontal="center"/>
    </xf>
    <xf borderId="18" fillId="5" fontId="20" numFmtId="3" xfId="0" applyAlignment="1" applyBorder="1" applyFont="1" applyNumberFormat="1">
      <alignment horizontal="center"/>
    </xf>
    <xf borderId="14" fillId="0" fontId="20" numFmtId="3" xfId="0" applyAlignment="1" applyBorder="1" applyFont="1" applyNumberFormat="1">
      <alignment horizontal="center"/>
    </xf>
    <xf borderId="0" fillId="0" fontId="6" numFmtId="9" xfId="0" applyFont="1" applyNumberFormat="1"/>
    <xf borderId="17" fillId="0" fontId="13" numFmtId="0" xfId="0" applyAlignment="1" applyBorder="1" applyFont="1">
      <alignment horizontal="right"/>
    </xf>
    <xf borderId="18" fillId="0" fontId="17" numFmtId="164" xfId="0" applyBorder="1" applyFont="1" applyNumberFormat="1"/>
    <xf borderId="17" fillId="10" fontId="23" numFmtId="3" xfId="0" applyAlignment="1" applyBorder="1" applyFill="1" applyFont="1" applyNumberFormat="1">
      <alignment horizontal="center"/>
    </xf>
    <xf borderId="17" fillId="4" fontId="24" numFmtId="3" xfId="0" applyAlignment="1" applyBorder="1" applyFont="1" applyNumberFormat="1">
      <alignment horizontal="center"/>
    </xf>
    <xf borderId="13" fillId="0" fontId="11" numFmtId="0" xfId="0" applyAlignment="1" applyBorder="1" applyFont="1">
      <alignment horizontal="left"/>
    </xf>
    <xf borderId="2" fillId="0" fontId="17" numFmtId="164" xfId="0" applyBorder="1" applyFont="1" applyNumberFormat="1"/>
    <xf borderId="17" fillId="3" fontId="5" numFmtId="3" xfId="0" applyAlignment="1" applyBorder="1" applyFont="1" applyNumberFormat="1">
      <alignment horizontal="center" readingOrder="0"/>
    </xf>
    <xf borderId="17" fillId="0" fontId="22" numFmtId="3" xfId="0" applyAlignment="1" applyBorder="1" applyFont="1" applyNumberFormat="1">
      <alignment horizontal="center"/>
    </xf>
    <xf borderId="5" fillId="0" fontId="7" numFmtId="0" xfId="0" applyAlignment="1" applyBorder="1" applyFont="1">
      <alignment horizontal="left"/>
    </xf>
    <xf borderId="5" fillId="0" fontId="13" numFmtId="0" xfId="0" applyAlignment="1" applyBorder="1" applyFont="1">
      <alignment horizontal="left"/>
    </xf>
    <xf borderId="3" fillId="0" fontId="5" numFmtId="0" xfId="0" applyAlignment="1" applyBorder="1" applyFont="1">
      <alignment horizontal="center"/>
    </xf>
    <xf borderId="12" fillId="3" fontId="5" numFmtId="3" xfId="0" applyAlignment="1" applyBorder="1" applyFont="1" applyNumberFormat="1">
      <alignment horizontal="center" readingOrder="0"/>
    </xf>
    <xf borderId="20" fillId="0" fontId="20" numFmtId="0" xfId="0" applyAlignment="1" applyBorder="1" applyFont="1">
      <alignment horizontal="center"/>
    </xf>
    <xf borderId="19" fillId="5" fontId="9" numFmtId="3" xfId="0" applyAlignment="1" applyBorder="1" applyFont="1" applyNumberFormat="1">
      <alignment horizontal="center" vertical="center"/>
    </xf>
    <xf borderId="0" fillId="0" fontId="25" numFmtId="0" xfId="0" applyAlignment="1" applyFont="1">
      <alignment horizontal="left"/>
    </xf>
    <xf borderId="33" fillId="0" fontId="7" numFmtId="0" xfId="0" applyAlignment="1" applyBorder="1" applyFont="1">
      <alignment horizontal="center" vertical="center"/>
    </xf>
    <xf borderId="33" fillId="0" fontId="8" numFmtId="0" xfId="0" applyBorder="1" applyFont="1"/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center" shrinkToFit="0" wrapText="1"/>
    </xf>
    <xf borderId="0" fillId="0" fontId="5" numFmtId="3" xfId="0" applyFont="1" applyNumberFormat="1"/>
    <xf borderId="0" fillId="0" fontId="5" numFmtId="0" xfId="0" applyFont="1"/>
    <xf borderId="0" fillId="0" fontId="26" numFmtId="3" xfId="0" applyFont="1" applyNumberFormat="1"/>
    <xf borderId="0" fillId="0" fontId="26" numFmtId="0" xfId="0" applyFont="1"/>
    <xf borderId="0" fillId="0" fontId="26" numFmtId="166" xfId="0" applyFont="1" applyNumberFormat="1"/>
    <xf borderId="0" fillId="0" fontId="6" numFmtId="3" xfId="0" applyFont="1" applyNumberFormat="1"/>
    <xf borderId="7" fillId="0" fontId="27" numFmtId="3" xfId="0" applyBorder="1" applyFont="1" applyNumberFormat="1"/>
    <xf borderId="0" fillId="0" fontId="27" numFmtId="3" xfId="0" applyFont="1" applyNumberFormat="1"/>
    <xf borderId="0" fillId="0" fontId="27" numFmtId="0" xfId="0" applyFont="1"/>
  </cellXfs>
  <cellStyles count="1">
    <cellStyle xfId="0" name="Normal" builtinId="0"/>
  </cellStyles>
  <dxfs count="4">
    <dxf>
      <font>
        <color rgb="FFF20884"/>
      </font>
      <fill>
        <patternFill patternType="solid">
          <fgColor rgb="FFFF99CC"/>
          <bgColor rgb="FFFF99CC"/>
        </patternFill>
      </fill>
      <border/>
    </dxf>
    <dxf>
      <font>
        <color rgb="FF006411"/>
      </font>
      <fill>
        <patternFill patternType="solid">
          <fgColor rgb="FFCCFFCC"/>
          <bgColor rgb="FFCCFFC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Baker Librarian" id="{03a001b5-d14e-4bc8-8e74-3c1dec021226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J85" dT="2026-01-20T18:55:02.00" personId="{03a001b5-d14e-4bc8-8e74-3c1dec021226}" id="{2964c1d8-d251-4407-a5d4-01ed79eaa5a8}" done="0">
    <x18tc:text xml:space="preserve">Includes amount budgeted for  Employee Health Insurance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2.86"/>
    <col customWidth="1" min="2" max="3" width="11.57"/>
    <col customWidth="1" min="4" max="7" width="10.71"/>
    <col customWidth="1" hidden="1" min="8" max="8" width="10.71"/>
    <col customWidth="1" hidden="1" min="9" max="9" width="9.29"/>
    <col customWidth="1" min="10" max="11" width="11.57"/>
    <col customWidth="1" min="12" max="12" width="11.86"/>
    <col customWidth="1" hidden="1" min="13" max="13" width="11.86"/>
    <col customWidth="1" min="14" max="14" width="10.57"/>
    <col customWidth="1" min="15" max="15" width="2.86"/>
    <col customWidth="1" min="16" max="16" width="16.29"/>
    <col customWidth="1" min="17" max="17" width="10.71"/>
    <col customWidth="1" min="18" max="18" width="30.86"/>
    <col customWidth="1" min="19" max="19" width="11.0"/>
    <col customWidth="1" min="20" max="20" width="11.57"/>
    <col customWidth="1" min="21" max="21" width="7.29"/>
    <col customWidth="1" hidden="1" min="22" max="22" width="8.29"/>
    <col customWidth="1" hidden="1" min="23" max="23" width="8.43"/>
    <col customWidth="1" hidden="1" min="24" max="24" width="13.0"/>
    <col customWidth="1" hidden="1" min="25" max="25" width="12.14"/>
    <col customWidth="1" hidden="1" min="26" max="26" width="12.43"/>
    <col customWidth="1" hidden="1" min="27" max="27" width="10.14"/>
    <col customWidth="1" min="28" max="28" width="2.86"/>
    <col customWidth="1" min="29" max="29" width="3.43"/>
    <col customWidth="1" min="30" max="31" width="14.43"/>
  </cols>
  <sheetData>
    <row r="1" ht="15.75" customHeight="1">
      <c r="A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4" t="s">
        <v>0</v>
      </c>
      <c r="S1" s="3"/>
      <c r="T1" s="5">
        <v>0.03</v>
      </c>
      <c r="U1" s="3"/>
      <c r="V1" s="3"/>
      <c r="W1" s="3"/>
      <c r="X1" s="6"/>
      <c r="Z1" s="6"/>
      <c r="AA1" s="6"/>
      <c r="AB1" s="7"/>
      <c r="AC1" s="3"/>
      <c r="AD1" s="8"/>
      <c r="AE1" s="8"/>
    </row>
    <row r="2" ht="15.75" customHeight="1">
      <c r="A2" s="4" t="s">
        <v>1</v>
      </c>
      <c r="C2" s="2"/>
      <c r="D2" s="2"/>
      <c r="E2" s="2"/>
      <c r="F2" s="2"/>
      <c r="G2" s="2"/>
      <c r="H2" s="2"/>
      <c r="I2" s="2"/>
      <c r="J2" s="9">
        <f>SUM(J46-$G$46)/$G$46</f>
        <v>0.0443551503</v>
      </c>
      <c r="K2" s="10"/>
      <c r="L2" s="9">
        <f>SUM(L46-$G$46)/$G$46</f>
        <v>0.03160896891</v>
      </c>
      <c r="M2" s="3"/>
      <c r="N2" s="3"/>
      <c r="O2" s="4" t="s">
        <v>2</v>
      </c>
      <c r="S2" s="11">
        <f>SUM(L46*1.04)</f>
        <v>83304.3224</v>
      </c>
      <c r="T2" s="11">
        <f>SUM(S2/12)</f>
        <v>6942.026867</v>
      </c>
      <c r="U2" s="3"/>
      <c r="V2" s="3"/>
      <c r="W2" s="3"/>
      <c r="X2" s="6"/>
      <c r="Z2" s="6"/>
      <c r="AA2" s="6"/>
      <c r="AB2" s="7"/>
      <c r="AC2" s="3"/>
      <c r="AD2" s="8"/>
      <c r="AE2" s="8"/>
    </row>
    <row r="3" ht="15.75" customHeight="1">
      <c r="A3" s="4" t="s">
        <v>3</v>
      </c>
      <c r="C3" s="2"/>
      <c r="D3" s="2"/>
      <c r="E3" s="2"/>
      <c r="F3" s="2"/>
      <c r="G3" s="2"/>
      <c r="H3" s="2"/>
      <c r="I3" s="2"/>
      <c r="J3" s="8"/>
      <c r="K3" s="3"/>
      <c r="L3" s="3"/>
      <c r="M3" s="3"/>
      <c r="N3" s="3"/>
      <c r="O3" s="12" t="s">
        <v>4</v>
      </c>
      <c r="P3" s="13"/>
      <c r="Q3" s="13"/>
      <c r="R3" s="13"/>
      <c r="S3" s="14" t="s">
        <v>5</v>
      </c>
      <c r="T3" s="14"/>
      <c r="U3" s="3"/>
      <c r="V3" s="3"/>
      <c r="W3" s="3"/>
      <c r="X3" s="12" t="s">
        <v>5</v>
      </c>
      <c r="Y3" s="13"/>
      <c r="Z3" s="6"/>
      <c r="AA3" s="6"/>
      <c r="AB3" s="7"/>
      <c r="AC3" s="3"/>
      <c r="AD3" s="8"/>
      <c r="AE3" s="8"/>
    </row>
    <row r="4" ht="15.75" customHeight="1">
      <c r="A4" s="1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15" t="s">
        <v>6</v>
      </c>
      <c r="P4" s="13"/>
      <c r="Q4" s="13"/>
      <c r="R4" s="13"/>
      <c r="S4" s="16" t="s">
        <v>7</v>
      </c>
      <c r="T4" s="16"/>
      <c r="U4" s="17"/>
      <c r="V4" s="17"/>
      <c r="W4" s="17"/>
      <c r="X4" s="15" t="s">
        <v>7</v>
      </c>
      <c r="Y4" s="13"/>
      <c r="Z4" s="18"/>
      <c r="AA4" s="18"/>
      <c r="AB4" s="7"/>
      <c r="AC4" s="3"/>
      <c r="AD4" s="8"/>
      <c r="AE4" s="8"/>
    </row>
    <row r="5" ht="15.75" customHeight="1">
      <c r="A5" s="19"/>
      <c r="B5" s="20" t="s">
        <v>8</v>
      </c>
      <c r="C5" s="21"/>
      <c r="D5" s="21"/>
      <c r="E5" s="21"/>
      <c r="F5" s="21"/>
      <c r="G5" s="21"/>
      <c r="H5" s="21"/>
      <c r="I5" s="21"/>
      <c r="J5" s="22"/>
      <c r="K5" s="23"/>
      <c r="L5" s="23"/>
      <c r="M5" s="23"/>
      <c r="N5" s="23"/>
      <c r="O5" s="24" t="s">
        <v>9</v>
      </c>
      <c r="P5" s="25"/>
      <c r="Q5" s="25"/>
      <c r="R5" s="26"/>
      <c r="S5" s="27" t="s">
        <v>10</v>
      </c>
      <c r="T5" s="21"/>
      <c r="U5" s="21"/>
      <c r="V5" s="21"/>
      <c r="W5" s="21"/>
      <c r="X5" s="21"/>
      <c r="Y5" s="22"/>
      <c r="Z5" s="28"/>
      <c r="AA5" s="28"/>
      <c r="AB5" s="29"/>
      <c r="AC5" s="30"/>
      <c r="AD5" s="8"/>
      <c r="AE5" s="8"/>
    </row>
    <row r="6" ht="15.75" customHeight="1">
      <c r="A6" s="31"/>
      <c r="B6" s="6" t="s">
        <v>11</v>
      </c>
      <c r="E6" s="6"/>
      <c r="F6" s="6"/>
      <c r="G6" s="6"/>
      <c r="H6" s="6" t="s">
        <v>12</v>
      </c>
      <c r="I6" s="6"/>
      <c r="J6" s="32" t="s">
        <v>13</v>
      </c>
      <c r="K6" s="33" t="s">
        <v>11</v>
      </c>
      <c r="L6" s="34" t="s">
        <v>14</v>
      </c>
      <c r="M6" s="34" t="s">
        <v>15</v>
      </c>
      <c r="N6" s="33"/>
      <c r="O6" s="35"/>
      <c r="R6" s="36"/>
      <c r="S6" s="37" t="s">
        <v>16</v>
      </c>
      <c r="T6" s="38" t="s">
        <v>17</v>
      </c>
      <c r="U6" s="39" t="s">
        <v>18</v>
      </c>
      <c r="V6" s="38" t="s">
        <v>17</v>
      </c>
      <c r="W6" s="39" t="s">
        <v>18</v>
      </c>
      <c r="X6" s="40" t="s">
        <v>19</v>
      </c>
      <c r="Y6" s="40" t="s">
        <v>20</v>
      </c>
      <c r="Z6" s="41"/>
      <c r="AA6" s="42"/>
      <c r="AB6" s="31"/>
      <c r="AC6" s="35"/>
      <c r="AD6" s="8"/>
      <c r="AE6" s="8"/>
    </row>
    <row r="7" ht="15.75" customHeight="1">
      <c r="A7" s="31"/>
      <c r="B7" s="43" t="s">
        <v>21</v>
      </c>
      <c r="C7" s="44" t="s">
        <v>22</v>
      </c>
      <c r="D7" s="33" t="s">
        <v>22</v>
      </c>
      <c r="E7" s="33" t="s">
        <v>22</v>
      </c>
      <c r="F7" s="33" t="s">
        <v>22</v>
      </c>
      <c r="G7" s="33" t="s">
        <v>22</v>
      </c>
      <c r="H7" s="45"/>
      <c r="I7" s="38" t="s">
        <v>17</v>
      </c>
      <c r="J7" s="32" t="s">
        <v>23</v>
      </c>
      <c r="K7" s="46" t="s">
        <v>24</v>
      </c>
      <c r="L7" s="47" t="s">
        <v>23</v>
      </c>
      <c r="M7" s="47" t="s">
        <v>23</v>
      </c>
      <c r="N7" s="38" t="s">
        <v>17</v>
      </c>
      <c r="O7" s="35"/>
      <c r="R7" s="36"/>
      <c r="S7" s="31"/>
      <c r="T7" s="48" t="s">
        <v>25</v>
      </c>
      <c r="U7" s="49"/>
      <c r="V7" s="48" t="s">
        <v>26</v>
      </c>
      <c r="W7" s="49"/>
      <c r="X7" s="31"/>
      <c r="Y7" s="31"/>
      <c r="Z7" s="50" t="s">
        <v>27</v>
      </c>
      <c r="AA7" s="51" t="s">
        <v>28</v>
      </c>
      <c r="AB7" s="31"/>
      <c r="AC7" s="35"/>
      <c r="AD7" s="8"/>
      <c r="AE7" s="8"/>
    </row>
    <row r="8" ht="9.0" customHeight="1">
      <c r="A8" s="52"/>
      <c r="B8" s="46" t="s">
        <v>29</v>
      </c>
      <c r="C8" s="46" t="s">
        <v>30</v>
      </c>
      <c r="D8" s="46" t="s">
        <v>31</v>
      </c>
      <c r="E8" s="46" t="s">
        <v>32</v>
      </c>
      <c r="F8" s="46" t="s">
        <v>33</v>
      </c>
      <c r="G8" s="46" t="s">
        <v>34</v>
      </c>
      <c r="H8" s="53"/>
      <c r="I8" s="46"/>
      <c r="J8" s="32" t="s">
        <v>35</v>
      </c>
      <c r="K8" s="46"/>
      <c r="L8" s="47" t="s">
        <v>35</v>
      </c>
      <c r="M8" s="47" t="s">
        <v>31</v>
      </c>
      <c r="N8" s="48" t="s">
        <v>25</v>
      </c>
      <c r="O8" s="54"/>
      <c r="P8" s="13"/>
      <c r="Q8" s="13"/>
      <c r="R8" s="55"/>
      <c r="S8" s="52"/>
      <c r="T8" s="56"/>
      <c r="U8" s="56"/>
      <c r="V8" s="56"/>
      <c r="W8" s="56"/>
      <c r="X8" s="52"/>
      <c r="Y8" s="52"/>
      <c r="Z8" s="57">
        <v>44207.0</v>
      </c>
      <c r="AA8" s="58"/>
      <c r="AB8" s="52"/>
      <c r="AC8" s="35"/>
      <c r="AD8" s="8"/>
      <c r="AE8" s="8"/>
    </row>
    <row r="9" ht="12.0" customHeight="1">
      <c r="A9" s="56">
        <v>1.0</v>
      </c>
      <c r="B9" s="59"/>
      <c r="C9" s="59"/>
      <c r="D9" s="59"/>
      <c r="E9" s="59"/>
      <c r="F9" s="60"/>
      <c r="G9" s="60"/>
      <c r="H9" s="60"/>
      <c r="I9" s="60"/>
      <c r="J9" s="59"/>
      <c r="K9" s="59"/>
      <c r="L9" s="59"/>
      <c r="M9" s="59"/>
      <c r="N9" s="59"/>
      <c r="O9" s="56">
        <v>1.0</v>
      </c>
      <c r="P9" s="61" t="s">
        <v>36</v>
      </c>
      <c r="Q9" s="21"/>
      <c r="R9" s="22"/>
      <c r="S9" s="62"/>
      <c r="T9" s="56"/>
      <c r="U9" s="56"/>
      <c r="V9" s="56"/>
      <c r="W9" s="56"/>
      <c r="X9" s="56"/>
      <c r="Y9" s="56"/>
      <c r="Z9" s="56"/>
      <c r="AA9" s="56"/>
      <c r="AB9" s="56">
        <v>1.0</v>
      </c>
      <c r="AC9" s="63"/>
      <c r="AD9" s="8"/>
      <c r="AE9" s="8"/>
    </row>
    <row r="10" ht="12.0" customHeight="1">
      <c r="A10" s="56">
        <v>2.0</v>
      </c>
      <c r="B10" s="64"/>
      <c r="C10" s="64"/>
      <c r="D10" s="64"/>
      <c r="E10" s="64"/>
      <c r="F10" s="65"/>
      <c r="G10" s="65"/>
      <c r="H10" s="65"/>
      <c r="I10" s="65"/>
      <c r="J10" s="66"/>
      <c r="K10" s="64"/>
      <c r="L10" s="67"/>
      <c r="M10" s="67"/>
      <c r="N10" s="64"/>
      <c r="O10" s="56">
        <v>2.0</v>
      </c>
      <c r="P10" s="68" t="s">
        <v>37</v>
      </c>
      <c r="Q10" s="21"/>
      <c r="R10" s="22"/>
      <c r="S10" s="69"/>
      <c r="T10" s="70"/>
      <c r="U10" s="70"/>
      <c r="V10" s="70"/>
      <c r="W10" s="70"/>
      <c r="X10" s="64"/>
      <c r="Y10" s="64"/>
      <c r="Z10" s="71"/>
      <c r="AA10" s="64"/>
      <c r="AB10" s="56">
        <v>2.0</v>
      </c>
      <c r="AC10" s="63"/>
      <c r="AD10" s="8"/>
      <c r="AE10" s="8"/>
    </row>
    <row r="11" ht="12.0" customHeight="1">
      <c r="A11" s="56">
        <v>3.0</v>
      </c>
      <c r="B11" s="64">
        <v>202800.0</v>
      </c>
      <c r="C11" s="64">
        <v>186611.0</v>
      </c>
      <c r="D11" s="64">
        <v>183501.0</v>
      </c>
      <c r="E11" s="64">
        <v>193102.0</v>
      </c>
      <c r="F11" s="72">
        <v>217894.0</v>
      </c>
      <c r="G11" s="64">
        <v>246078.0</v>
      </c>
      <c r="H11" s="64">
        <v>247000.0</v>
      </c>
      <c r="I11" s="64">
        <f>SUM(G11-H11)</f>
        <v>-922</v>
      </c>
      <c r="J11" s="66">
        <v>265000.0</v>
      </c>
      <c r="K11" s="64">
        <v>275757.86</v>
      </c>
      <c r="L11" s="67">
        <v>275757.86</v>
      </c>
      <c r="M11" s="67"/>
      <c r="N11" s="73">
        <f>SUM(L11-J11)</f>
        <v>10757.86</v>
      </c>
      <c r="O11" s="74">
        <v>3.0</v>
      </c>
      <c r="P11" s="68" t="s">
        <v>38</v>
      </c>
      <c r="Q11" s="21"/>
      <c r="R11" s="22"/>
      <c r="S11" s="69">
        <v>280000.0</v>
      </c>
      <c r="T11" s="75">
        <f>SUM(S11-J11)</f>
        <v>15000</v>
      </c>
      <c r="U11" s="76">
        <f>SUM(S11-L11)/L11</f>
        <v>0.01538356876</v>
      </c>
      <c r="V11" s="75">
        <f>SUM(S11-L11)</f>
        <v>4242.14</v>
      </c>
      <c r="W11" s="77">
        <f>SUM(S11-L11)/L11</f>
        <v>0.01538356876</v>
      </c>
      <c r="X11" s="64"/>
      <c r="Y11" s="64"/>
      <c r="Z11" s="71"/>
      <c r="AA11" s="64">
        <f>SUM(Z11-Y11)</f>
        <v>0</v>
      </c>
      <c r="AB11" s="56">
        <v>3.0</v>
      </c>
      <c r="AC11" s="63"/>
      <c r="AD11" s="8"/>
      <c r="AE11" s="8"/>
    </row>
    <row r="12" ht="12.0" customHeight="1">
      <c r="A12" s="56">
        <v>4.0</v>
      </c>
      <c r="B12" s="64"/>
      <c r="C12" s="64"/>
      <c r="D12" s="64"/>
      <c r="E12" s="64"/>
      <c r="F12" s="64"/>
      <c r="G12" s="64"/>
      <c r="H12" s="64"/>
      <c r="I12" s="64"/>
      <c r="J12" s="66"/>
      <c r="K12" s="64"/>
      <c r="L12" s="67"/>
      <c r="M12" s="67"/>
      <c r="N12" s="78"/>
      <c r="O12" s="56">
        <v>4.0</v>
      </c>
      <c r="P12" s="68" t="s">
        <v>39</v>
      </c>
      <c r="Q12" s="21"/>
      <c r="R12" s="22"/>
      <c r="S12" s="69"/>
      <c r="T12" s="79"/>
      <c r="U12" s="79"/>
      <c r="V12" s="79"/>
      <c r="W12" s="79"/>
      <c r="X12" s="64"/>
      <c r="Y12" s="64"/>
      <c r="Z12" s="71"/>
      <c r="AA12" s="64"/>
      <c r="AB12" s="56">
        <v>4.0</v>
      </c>
      <c r="AC12" s="63"/>
      <c r="AD12" s="8"/>
      <c r="AE12" s="8"/>
    </row>
    <row r="13" ht="12.0" customHeight="1">
      <c r="A13" s="56">
        <v>5.0</v>
      </c>
      <c r="B13" s="64">
        <v>0.0</v>
      </c>
      <c r="C13" s="64">
        <v>0.0</v>
      </c>
      <c r="D13" s="64">
        <v>0.0</v>
      </c>
      <c r="E13" s="64">
        <v>1895.0</v>
      </c>
      <c r="F13" s="64">
        <v>10993.0</v>
      </c>
      <c r="G13" s="64">
        <v>11854.0</v>
      </c>
      <c r="H13" s="64">
        <v>12000.0</v>
      </c>
      <c r="I13" s="64">
        <f t="shared" ref="I13:I14" si="1">SUM(G13-H13)</f>
        <v>-146</v>
      </c>
      <c r="J13" s="66">
        <v>12000.0</v>
      </c>
      <c r="K13" s="64">
        <v>5785.02</v>
      </c>
      <c r="L13" s="67">
        <v>12000.0</v>
      </c>
      <c r="M13" s="67"/>
      <c r="N13" s="73">
        <f t="shared" ref="N13:N14" si="2">SUM(L13-J13)</f>
        <v>0</v>
      </c>
      <c r="O13" s="80">
        <v>5.0</v>
      </c>
      <c r="P13" s="68" t="s">
        <v>40</v>
      </c>
      <c r="Q13" s="21"/>
      <c r="R13" s="22"/>
      <c r="S13" s="69">
        <v>12000.0</v>
      </c>
      <c r="T13" s="75">
        <f t="shared" ref="T13:T14" si="3">SUM(S13-J13)</f>
        <v>0</v>
      </c>
      <c r="U13" s="77">
        <f t="shared" ref="U13:U14" si="4">SUM(S13-L13)/L13</f>
        <v>0</v>
      </c>
      <c r="V13" s="75">
        <f t="shared" ref="V13:V14" si="5">SUM(S13-L13)</f>
        <v>0</v>
      </c>
      <c r="W13" s="77">
        <f t="shared" ref="W13:W14" si="6">SUM(S13-L13)/L13</f>
        <v>0</v>
      </c>
      <c r="X13" s="64"/>
      <c r="Y13" s="64"/>
      <c r="Z13" s="71">
        <v>0.0</v>
      </c>
      <c r="AA13" s="64">
        <f t="shared" ref="AA13:AA14" si="7">SUM(Z13-Y13)</f>
        <v>0</v>
      </c>
      <c r="AB13" s="56">
        <v>5.0</v>
      </c>
      <c r="AC13" s="63"/>
      <c r="AD13" s="8"/>
      <c r="AE13" s="8"/>
    </row>
    <row r="14" ht="12.0" customHeight="1">
      <c r="A14" s="56">
        <v>6.0</v>
      </c>
      <c r="B14" s="64">
        <v>217125.0</v>
      </c>
      <c r="C14" s="64">
        <v>221836.0</v>
      </c>
      <c r="D14" s="64">
        <v>227556.0</v>
      </c>
      <c r="E14" s="64">
        <v>246892.0</v>
      </c>
      <c r="F14" s="64">
        <v>261796.0</v>
      </c>
      <c r="G14" s="64">
        <v>267661.0</v>
      </c>
      <c r="H14" s="64">
        <v>268500.0</v>
      </c>
      <c r="I14" s="64">
        <f t="shared" si="1"/>
        <v>-839</v>
      </c>
      <c r="J14" s="66">
        <v>278942.56</v>
      </c>
      <c r="K14" s="64">
        <v>277989.0</v>
      </c>
      <c r="L14" s="66">
        <v>278942.56</v>
      </c>
      <c r="M14" s="67"/>
      <c r="N14" s="73">
        <f t="shared" si="2"/>
        <v>0</v>
      </c>
      <c r="O14" s="81">
        <v>6.0</v>
      </c>
      <c r="P14" s="68" t="s">
        <v>41</v>
      </c>
      <c r="Q14" s="82"/>
      <c r="R14" s="83"/>
      <c r="S14" s="69">
        <v>289000.0</v>
      </c>
      <c r="T14" s="75">
        <f t="shared" si="3"/>
        <v>10057.44</v>
      </c>
      <c r="U14" s="76">
        <f t="shared" si="4"/>
        <v>0.0360555951</v>
      </c>
      <c r="V14" s="75">
        <f t="shared" si="5"/>
        <v>10057.44</v>
      </c>
      <c r="W14" s="77">
        <f t="shared" si="6"/>
        <v>0.0360555951</v>
      </c>
      <c r="X14" s="64"/>
      <c r="Y14" s="64"/>
      <c r="Z14" s="71"/>
      <c r="AA14" s="64">
        <f t="shared" si="7"/>
        <v>0</v>
      </c>
      <c r="AB14" s="56">
        <v>6.0</v>
      </c>
      <c r="AC14" s="63"/>
      <c r="AD14" s="8"/>
      <c r="AE14" s="8"/>
    </row>
    <row r="15" ht="12.0" customHeight="1">
      <c r="A15" s="56">
        <v>7.0</v>
      </c>
      <c r="B15" s="64"/>
      <c r="C15" s="64"/>
      <c r="D15" s="64"/>
      <c r="E15" s="64"/>
      <c r="F15" s="64"/>
      <c r="G15" s="64"/>
      <c r="H15" s="64"/>
      <c r="I15" s="64"/>
      <c r="J15" s="66"/>
      <c r="K15" s="64"/>
      <c r="L15" s="67"/>
      <c r="M15" s="67"/>
      <c r="N15" s="78"/>
      <c r="O15" s="56">
        <v>7.0</v>
      </c>
      <c r="P15" s="68" t="s">
        <v>42</v>
      </c>
      <c r="Q15" s="21"/>
      <c r="R15" s="22"/>
      <c r="S15" s="69"/>
      <c r="T15" s="64"/>
      <c r="U15" s="64"/>
      <c r="V15" s="64"/>
      <c r="W15" s="64"/>
      <c r="X15" s="64"/>
      <c r="Y15" s="64"/>
      <c r="Z15" s="71"/>
      <c r="AA15" s="64"/>
      <c r="AB15" s="56">
        <v>7.0</v>
      </c>
      <c r="AC15" s="63"/>
      <c r="AD15" s="8"/>
      <c r="AE15" s="8"/>
    </row>
    <row r="16" ht="12.0" customHeight="1">
      <c r="A16" s="56">
        <v>8.0</v>
      </c>
      <c r="B16" s="64">
        <v>58300.0</v>
      </c>
      <c r="C16" s="64">
        <v>61101.0</v>
      </c>
      <c r="D16" s="64">
        <v>60950.0</v>
      </c>
      <c r="E16" s="64">
        <v>64660.0</v>
      </c>
      <c r="F16" s="64">
        <v>67893.0</v>
      </c>
      <c r="G16" s="64">
        <v>67893.0</v>
      </c>
      <c r="H16" s="64">
        <v>68000.0</v>
      </c>
      <c r="I16" s="64">
        <f t="shared" ref="I16:I17" si="8">SUM(G16-H16)</f>
        <v>-107</v>
      </c>
      <c r="J16" s="66">
        <v>80000.0</v>
      </c>
      <c r="K16" s="64">
        <v>34450.0</v>
      </c>
      <c r="L16" s="66">
        <v>80000.0</v>
      </c>
      <c r="M16" s="67"/>
      <c r="N16" s="73">
        <f t="shared" ref="N16:N17" si="9">SUM(L16-J16)</f>
        <v>0</v>
      </c>
      <c r="O16" s="84">
        <v>8.0</v>
      </c>
      <c r="P16" s="68" t="s">
        <v>43</v>
      </c>
      <c r="Q16" s="21"/>
      <c r="R16" s="22"/>
      <c r="S16" s="69">
        <v>75000.0</v>
      </c>
      <c r="T16" s="75">
        <f t="shared" ref="T16:T17" si="10">SUM(S16-J16)</f>
        <v>-5000</v>
      </c>
      <c r="U16" s="76">
        <f>SUM(S16-L16)/L16</f>
        <v>-0.0625</v>
      </c>
      <c r="V16" s="75">
        <f t="shared" ref="V16:V17" si="11">SUM(S16-L16)</f>
        <v>-5000</v>
      </c>
      <c r="W16" s="77">
        <f t="shared" ref="W16:W17" si="12">SUM(S16-L16)/L16</f>
        <v>-0.0625</v>
      </c>
      <c r="X16" s="64"/>
      <c r="Y16" s="64"/>
      <c r="Z16" s="71"/>
      <c r="AA16" s="64">
        <f t="shared" ref="AA16:AA17" si="13">SUM(Z16-Y16)</f>
        <v>0</v>
      </c>
      <c r="AB16" s="56">
        <v>8.0</v>
      </c>
      <c r="AC16" s="63"/>
      <c r="AD16" s="8"/>
      <c r="AE16" s="8"/>
    </row>
    <row r="17" ht="12.0" customHeight="1">
      <c r="A17" s="56">
        <v>9.0</v>
      </c>
      <c r="B17" s="64">
        <v>3597.0</v>
      </c>
      <c r="C17" s="64">
        <v>1195.0</v>
      </c>
      <c r="D17" s="64">
        <v>2529.0</v>
      </c>
      <c r="E17" s="64">
        <v>485.0</v>
      </c>
      <c r="F17" s="64">
        <v>4736.0</v>
      </c>
      <c r="G17" s="64">
        <v>5340.0</v>
      </c>
      <c r="H17" s="64">
        <v>5000.0</v>
      </c>
      <c r="I17" s="64">
        <f t="shared" si="8"/>
        <v>340</v>
      </c>
      <c r="J17" s="66">
        <v>3500.0</v>
      </c>
      <c r="K17" s="64">
        <v>0.0</v>
      </c>
      <c r="L17" s="85">
        <v>5500.0</v>
      </c>
      <c r="M17" s="67"/>
      <c r="N17" s="73">
        <f t="shared" si="9"/>
        <v>2000</v>
      </c>
      <c r="O17" s="80">
        <v>9.0</v>
      </c>
      <c r="P17" s="68" t="s">
        <v>44</v>
      </c>
      <c r="Q17" s="21"/>
      <c r="R17" s="22"/>
      <c r="S17" s="86">
        <v>5500.0</v>
      </c>
      <c r="T17" s="75">
        <f t="shared" si="10"/>
        <v>2000</v>
      </c>
      <c r="U17" s="77"/>
      <c r="V17" s="75">
        <f t="shared" si="11"/>
        <v>0</v>
      </c>
      <c r="W17" s="77">
        <f t="shared" si="12"/>
        <v>0</v>
      </c>
      <c r="X17" s="64"/>
      <c r="Y17" s="64"/>
      <c r="Z17" s="71"/>
      <c r="AA17" s="64">
        <f t="shared" si="13"/>
        <v>0</v>
      </c>
      <c r="AB17" s="56">
        <v>9.0</v>
      </c>
      <c r="AC17" s="63"/>
      <c r="AD17" s="8"/>
      <c r="AE17" s="8"/>
    </row>
    <row r="18" ht="12.0" customHeight="1">
      <c r="A18" s="56">
        <v>10.0</v>
      </c>
      <c r="B18" s="64"/>
      <c r="C18" s="64"/>
      <c r="D18" s="64"/>
      <c r="E18" s="64"/>
      <c r="F18" s="64"/>
      <c r="G18" s="87"/>
      <c r="H18" s="87"/>
      <c r="I18" s="87"/>
      <c r="J18" s="66"/>
      <c r="K18" s="64"/>
      <c r="L18" s="67"/>
      <c r="M18" s="67"/>
      <c r="N18" s="78"/>
      <c r="O18" s="56">
        <v>10.0</v>
      </c>
      <c r="P18" s="68" t="s">
        <v>45</v>
      </c>
      <c r="Q18" s="82"/>
      <c r="R18" s="83"/>
      <c r="S18" s="69"/>
      <c r="T18" s="79"/>
      <c r="U18" s="79"/>
      <c r="V18" s="79"/>
      <c r="W18" s="79"/>
      <c r="X18" s="64"/>
      <c r="Y18" s="64"/>
      <c r="Z18" s="71"/>
      <c r="AA18" s="64"/>
      <c r="AB18" s="56">
        <v>10.0</v>
      </c>
      <c r="AC18" s="63"/>
      <c r="AD18" s="8"/>
      <c r="AE18" s="8"/>
    </row>
    <row r="19" ht="12.0" customHeight="1">
      <c r="A19" s="56">
        <v>11.0</v>
      </c>
      <c r="B19" s="70"/>
      <c r="C19" s="70"/>
      <c r="D19" s="70"/>
      <c r="E19" s="70"/>
      <c r="F19" s="70"/>
      <c r="G19" s="70"/>
      <c r="H19" s="70"/>
      <c r="I19" s="70"/>
      <c r="J19" s="88"/>
      <c r="K19" s="70"/>
      <c r="L19" s="89"/>
      <c r="M19" s="89"/>
      <c r="N19" s="78"/>
      <c r="O19" s="56">
        <v>11.0</v>
      </c>
      <c r="P19" s="68"/>
      <c r="Q19" s="21"/>
      <c r="R19" s="22"/>
      <c r="S19" s="90"/>
      <c r="T19" s="64"/>
      <c r="U19" s="64"/>
      <c r="V19" s="64"/>
      <c r="W19" s="64"/>
      <c r="X19" s="70"/>
      <c r="Y19" s="70"/>
      <c r="Z19" s="91"/>
      <c r="AA19" s="70"/>
      <c r="AB19" s="56">
        <v>11.0</v>
      </c>
      <c r="AC19" s="63"/>
      <c r="AD19" s="8"/>
      <c r="AE19" s="8"/>
    </row>
    <row r="20" ht="12.0" customHeight="1">
      <c r="A20" s="56">
        <v>12.0</v>
      </c>
      <c r="B20" s="92">
        <f t="shared" ref="B20:G20" si="14">SUM(B11:B19)</f>
        <v>481822</v>
      </c>
      <c r="C20" s="92">
        <f t="shared" si="14"/>
        <v>470743</v>
      </c>
      <c r="D20" s="92">
        <f t="shared" si="14"/>
        <v>474536</v>
      </c>
      <c r="E20" s="92">
        <f t="shared" si="14"/>
        <v>507034</v>
      </c>
      <c r="F20" s="92">
        <f t="shared" si="14"/>
        <v>563312</v>
      </c>
      <c r="G20" s="92">
        <f t="shared" si="14"/>
        <v>598826</v>
      </c>
      <c r="H20" s="92">
        <f>SUM(H10:H19)</f>
        <v>600500</v>
      </c>
      <c r="I20" s="92">
        <f>SUM(G20-H20)</f>
        <v>-1674</v>
      </c>
      <c r="J20" s="93">
        <f t="shared" ref="J20:M20" si="15">SUM(J10:J19)</f>
        <v>639442.56</v>
      </c>
      <c r="K20" s="92">
        <f t="shared" si="15"/>
        <v>593981.88</v>
      </c>
      <c r="L20" s="94">
        <f t="shared" si="15"/>
        <v>652200.42</v>
      </c>
      <c r="M20" s="94">
        <f t="shared" si="15"/>
        <v>0</v>
      </c>
      <c r="N20" s="73">
        <f>SUM(L20-J20)</f>
        <v>12757.86</v>
      </c>
      <c r="O20" s="56">
        <v>12.0</v>
      </c>
      <c r="P20" s="68" t="s">
        <v>46</v>
      </c>
      <c r="Q20" s="21"/>
      <c r="R20" s="22"/>
      <c r="S20" s="95">
        <f>SUM(S10:S19)</f>
        <v>661500</v>
      </c>
      <c r="T20" s="96">
        <f>SUM(S20-J20)</f>
        <v>22057.44</v>
      </c>
      <c r="U20" s="97">
        <f>SUM(S20-L20)/L20</f>
        <v>0.01425877647</v>
      </c>
      <c r="V20" s="98">
        <f>SUM(S20-L20)</f>
        <v>9299.58</v>
      </c>
      <c r="W20" s="99">
        <f>SUM(S20-L20)/L20</f>
        <v>0.01425877647</v>
      </c>
      <c r="X20" s="92">
        <f t="shared" ref="X20:Z20" si="16">SUM(X10:X19)</f>
        <v>0</v>
      </c>
      <c r="Y20" s="92">
        <f t="shared" si="16"/>
        <v>0</v>
      </c>
      <c r="Z20" s="100">
        <f t="shared" si="16"/>
        <v>0</v>
      </c>
      <c r="AA20" s="79">
        <f>SUM(Z20-Y20)</f>
        <v>0</v>
      </c>
      <c r="AB20" s="56">
        <v>12.0</v>
      </c>
      <c r="AC20" s="63"/>
      <c r="AD20" s="8"/>
      <c r="AE20" s="8"/>
    </row>
    <row r="21" ht="12.0" customHeight="1">
      <c r="A21" s="56">
        <v>13.0</v>
      </c>
      <c r="B21" s="64"/>
      <c r="C21" s="64"/>
      <c r="D21" s="64"/>
      <c r="E21" s="64"/>
      <c r="F21" s="64"/>
      <c r="G21" s="64"/>
      <c r="H21" s="64"/>
      <c r="I21" s="64"/>
      <c r="J21" s="66"/>
      <c r="K21" s="64"/>
      <c r="L21" s="67"/>
      <c r="M21" s="67"/>
      <c r="N21" s="78"/>
      <c r="O21" s="56">
        <v>13.0</v>
      </c>
      <c r="P21" s="68" t="s">
        <v>47</v>
      </c>
      <c r="Q21" s="21"/>
      <c r="R21" s="22"/>
      <c r="S21" s="69"/>
      <c r="T21" s="64"/>
      <c r="U21" s="64"/>
      <c r="V21" s="64"/>
      <c r="W21" s="64"/>
      <c r="X21" s="64"/>
      <c r="Y21" s="64"/>
      <c r="Z21" s="71"/>
      <c r="AA21" s="64"/>
      <c r="AB21" s="56">
        <v>13.0</v>
      </c>
      <c r="AC21" s="63"/>
      <c r="AD21" s="8"/>
      <c r="AE21" s="8"/>
    </row>
    <row r="22" ht="12.0" customHeight="1">
      <c r="A22" s="56">
        <v>14.0</v>
      </c>
      <c r="B22" s="70" t="s">
        <v>48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1"/>
      <c r="O22" s="56">
        <v>14.0</v>
      </c>
      <c r="P22" s="102" t="s">
        <v>49</v>
      </c>
      <c r="Q22" s="103"/>
      <c r="R22" s="104"/>
      <c r="S22" s="62"/>
      <c r="T22" s="70"/>
      <c r="U22" s="70"/>
      <c r="V22" s="70"/>
      <c r="W22" s="70"/>
      <c r="X22" s="70"/>
      <c r="Y22" s="70"/>
      <c r="Z22" s="70"/>
      <c r="AA22" s="70"/>
      <c r="AB22" s="56">
        <v>14.0</v>
      </c>
      <c r="AC22" s="63"/>
      <c r="AD22" s="8"/>
      <c r="AE22" s="8"/>
    </row>
    <row r="23" ht="13.5" customHeight="1">
      <c r="A23" s="105">
        <v>15.0</v>
      </c>
      <c r="B23" s="106">
        <f t="shared" ref="B23:H23" si="17">SUM(B20:B22)</f>
        <v>481822</v>
      </c>
      <c r="C23" s="106">
        <f t="shared" si="17"/>
        <v>470743</v>
      </c>
      <c r="D23" s="106">
        <f t="shared" si="17"/>
        <v>474536</v>
      </c>
      <c r="E23" s="106">
        <f t="shared" si="17"/>
        <v>507034</v>
      </c>
      <c r="F23" s="106">
        <f t="shared" si="17"/>
        <v>563312</v>
      </c>
      <c r="G23" s="106">
        <f t="shared" si="17"/>
        <v>598826</v>
      </c>
      <c r="H23" s="106">
        <f t="shared" si="17"/>
        <v>600500</v>
      </c>
      <c r="I23" s="106">
        <f>SUM(G23-H23)</f>
        <v>-1674</v>
      </c>
      <c r="J23" s="107">
        <f t="shared" ref="J23:M23" si="18">SUM(J20:J22)</f>
        <v>639442.56</v>
      </c>
      <c r="K23" s="106">
        <f t="shared" si="18"/>
        <v>593981.88</v>
      </c>
      <c r="L23" s="108">
        <f t="shared" si="18"/>
        <v>652200.42</v>
      </c>
      <c r="M23" s="108">
        <f t="shared" si="18"/>
        <v>0</v>
      </c>
      <c r="N23" s="73">
        <f>SUM(L23-J23)</f>
        <v>12757.86</v>
      </c>
      <c r="O23" s="105">
        <v>15.0</v>
      </c>
      <c r="P23" s="109" t="s">
        <v>50</v>
      </c>
      <c r="Q23" s="110"/>
      <c r="R23" s="111"/>
      <c r="S23" s="112">
        <f>SUM(S20:S22)</f>
        <v>661500</v>
      </c>
      <c r="T23" s="98">
        <f>SUM(S23-J23)</f>
        <v>22057.44</v>
      </c>
      <c r="U23" s="99">
        <f>SUM(S23-L23)/L23</f>
        <v>0.01425877647</v>
      </c>
      <c r="V23" s="98">
        <f>SUM(S23-L23)</f>
        <v>9299.58</v>
      </c>
      <c r="W23" s="99">
        <f>SUM(S23-L23)/L23</f>
        <v>0.01425877647</v>
      </c>
      <c r="X23" s="106">
        <f t="shared" ref="X23:Z23" si="19">SUM(X20:X22)</f>
        <v>0</v>
      </c>
      <c r="Y23" s="106">
        <f t="shared" si="19"/>
        <v>0</v>
      </c>
      <c r="Z23" s="113">
        <f t="shared" si="19"/>
        <v>0</v>
      </c>
      <c r="AA23" s="114">
        <f>SUM(Z23-Y23)</f>
        <v>0</v>
      </c>
      <c r="AB23" s="105">
        <v>15.0</v>
      </c>
      <c r="AC23" s="115"/>
      <c r="AD23" s="8"/>
      <c r="AE23" s="8"/>
    </row>
    <row r="24" ht="12.0" customHeight="1">
      <c r="A24" s="116">
        <v>16.0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117"/>
      <c r="O24" s="116">
        <v>16.0</v>
      </c>
      <c r="P24" s="118" t="s">
        <v>51</v>
      </c>
      <c r="Q24" s="119"/>
      <c r="R24" s="120"/>
      <c r="S24" s="121"/>
      <c r="T24" s="79"/>
      <c r="U24" s="79"/>
      <c r="V24" s="79"/>
      <c r="W24" s="79"/>
      <c r="X24" s="79"/>
      <c r="Y24" s="79"/>
      <c r="Z24" s="79"/>
      <c r="AA24" s="79"/>
      <c r="AB24" s="116">
        <v>16.0</v>
      </c>
      <c r="AC24" s="63"/>
      <c r="AD24" s="8"/>
      <c r="AE24" s="8"/>
    </row>
    <row r="25" ht="22.5" customHeight="1">
      <c r="A25" s="56">
        <v>17.0</v>
      </c>
      <c r="B25" s="64"/>
      <c r="C25" s="64"/>
      <c r="D25" s="64"/>
      <c r="E25" s="64"/>
      <c r="F25" s="64"/>
      <c r="G25" s="64"/>
      <c r="H25" s="64"/>
      <c r="I25" s="64"/>
      <c r="J25" s="66"/>
      <c r="K25" s="64"/>
      <c r="L25" s="67"/>
      <c r="M25" s="67"/>
      <c r="N25" s="78"/>
      <c r="O25" s="56">
        <v>17.0</v>
      </c>
      <c r="P25" s="122" t="s">
        <v>52</v>
      </c>
      <c r="Q25" s="122" t="s">
        <v>53</v>
      </c>
      <c r="R25" s="122" t="s">
        <v>54</v>
      </c>
      <c r="S25" s="69"/>
      <c r="T25" s="64"/>
      <c r="U25" s="64"/>
      <c r="V25" s="64"/>
      <c r="W25" s="64"/>
      <c r="X25" s="64"/>
      <c r="Y25" s="64"/>
      <c r="Z25" s="71"/>
      <c r="AA25" s="64"/>
      <c r="AB25" s="56">
        <v>17.0</v>
      </c>
      <c r="AC25" s="63"/>
      <c r="AD25" s="8"/>
      <c r="AE25" s="8"/>
    </row>
    <row r="26" ht="12.75" customHeight="1">
      <c r="A26" s="56">
        <v>18.0</v>
      </c>
      <c r="B26" s="64"/>
      <c r="C26" s="64"/>
      <c r="D26" s="64"/>
      <c r="E26" s="64"/>
      <c r="F26" s="64"/>
      <c r="G26" s="64"/>
      <c r="H26" s="64"/>
      <c r="I26" s="64"/>
      <c r="J26" s="66"/>
      <c r="K26" s="64"/>
      <c r="L26" s="67"/>
      <c r="M26" s="67"/>
      <c r="N26" s="78"/>
      <c r="O26" s="56">
        <v>18.0</v>
      </c>
      <c r="P26" s="123" t="s">
        <v>55</v>
      </c>
      <c r="Q26" s="122"/>
      <c r="R26" s="124"/>
      <c r="S26" s="69"/>
      <c r="T26" s="64"/>
      <c r="U26" s="64"/>
      <c r="V26" s="64"/>
      <c r="W26" s="64"/>
      <c r="X26" s="64"/>
      <c r="Y26" s="64"/>
      <c r="Z26" s="71"/>
      <c r="AA26" s="64"/>
      <c r="AB26" s="56">
        <v>18.0</v>
      </c>
      <c r="AC26" s="63"/>
      <c r="AD26" s="8"/>
      <c r="AE26" s="8"/>
    </row>
    <row r="27" ht="12.0" customHeight="1">
      <c r="A27" s="56">
        <v>19.0</v>
      </c>
      <c r="B27" s="72">
        <v>67037.0</v>
      </c>
      <c r="C27" s="64">
        <v>67397.0</v>
      </c>
      <c r="D27" s="72">
        <v>67689.0</v>
      </c>
      <c r="E27" s="72">
        <v>72469.0</v>
      </c>
      <c r="F27" s="72">
        <v>72597.0</v>
      </c>
      <c r="G27" s="64">
        <v>75791.0</v>
      </c>
      <c r="H27" s="64">
        <v>72598.0</v>
      </c>
      <c r="I27" s="64">
        <f t="shared" ref="I27:I29" si="20">SUM(G27-H27)</f>
        <v>3193</v>
      </c>
      <c r="J27" s="66">
        <v>82620.0</v>
      </c>
      <c r="K27" s="64">
        <v>38228.4</v>
      </c>
      <c r="L27" s="67">
        <v>82620.0</v>
      </c>
      <c r="M27" s="67"/>
      <c r="N27" s="73">
        <f t="shared" ref="N27:N29" si="21">SUM(L27-J27)</f>
        <v>0</v>
      </c>
      <c r="O27" s="56">
        <v>19.0</v>
      </c>
      <c r="P27" s="59" t="s">
        <v>56</v>
      </c>
      <c r="Q27" s="59" t="s">
        <v>57</v>
      </c>
      <c r="R27" s="125" t="s">
        <v>58</v>
      </c>
      <c r="S27" s="69">
        <v>85422.844</v>
      </c>
      <c r="T27" s="75">
        <f t="shared" ref="T27:T29" si="22">SUM(S27-J27)</f>
        <v>2802.844</v>
      </c>
      <c r="U27" s="77">
        <f t="shared" ref="U27:U29" si="23">SUM(S27-L27)/L27</f>
        <v>0.03392452191</v>
      </c>
      <c r="V27" s="75">
        <f t="shared" ref="V27:V29" si="24">SUM(S27-L27)</f>
        <v>2802.844</v>
      </c>
      <c r="W27" s="77">
        <f t="shared" ref="W27:W29" si="25">SUM(S27-L27)/L27</f>
        <v>0.03392452191</v>
      </c>
      <c r="X27" s="64"/>
      <c r="Y27" s="64"/>
      <c r="Z27" s="71"/>
      <c r="AA27" s="126">
        <f>SUM(Z27-Y27)</f>
        <v>0</v>
      </c>
      <c r="AB27" s="56">
        <v>19.0</v>
      </c>
      <c r="AC27" s="63"/>
      <c r="AD27" s="8"/>
      <c r="AE27" s="8"/>
    </row>
    <row r="28" ht="12.0" customHeight="1">
      <c r="A28" s="56">
        <v>20.0</v>
      </c>
      <c r="B28" s="72">
        <v>6050.0</v>
      </c>
      <c r="C28" s="72">
        <v>6319.0</v>
      </c>
      <c r="D28" s="72">
        <v>6547.0</v>
      </c>
      <c r="E28" s="72">
        <v>7030.0</v>
      </c>
      <c r="F28" s="72">
        <v>7577.0</v>
      </c>
      <c r="G28" s="64">
        <v>7881.0</v>
      </c>
      <c r="H28" s="64">
        <v>7577.0</v>
      </c>
      <c r="I28" s="64">
        <f t="shared" si="20"/>
        <v>304</v>
      </c>
      <c r="J28" s="66">
        <v>8160.0</v>
      </c>
      <c r="K28" s="64">
        <v>4039.07</v>
      </c>
      <c r="L28" s="67">
        <v>8160.0</v>
      </c>
      <c r="M28" s="67"/>
      <c r="N28" s="73">
        <f t="shared" si="21"/>
        <v>0</v>
      </c>
      <c r="O28" s="56">
        <v>20.0</v>
      </c>
      <c r="P28" s="59" t="s">
        <v>56</v>
      </c>
      <c r="Q28" s="59" t="s">
        <v>57</v>
      </c>
      <c r="R28" s="125" t="s">
        <v>59</v>
      </c>
      <c r="S28" s="90">
        <v>8401.029273</v>
      </c>
      <c r="T28" s="75">
        <f t="shared" si="22"/>
        <v>241.029273</v>
      </c>
      <c r="U28" s="77">
        <f t="shared" si="23"/>
        <v>0.0295379011</v>
      </c>
      <c r="V28" s="75">
        <f t="shared" si="24"/>
        <v>241.029273</v>
      </c>
      <c r="W28" s="77">
        <f t="shared" si="25"/>
        <v>0.0295379011</v>
      </c>
      <c r="X28" s="70"/>
      <c r="Y28" s="70"/>
      <c r="Z28" s="91"/>
      <c r="AA28" s="70">
        <v>0.0</v>
      </c>
      <c r="AB28" s="56">
        <v>20.0</v>
      </c>
      <c r="AC28" s="63"/>
      <c r="AD28" s="8"/>
      <c r="AE28" s="8"/>
    </row>
    <row r="29" ht="12.0" customHeight="1">
      <c r="A29" s="56">
        <v>21.0</v>
      </c>
      <c r="B29" s="127">
        <f t="shared" ref="B29:H29" si="26">SUM(B27:B28)</f>
        <v>73087</v>
      </c>
      <c r="C29" s="127">
        <f t="shared" si="26"/>
        <v>73716</v>
      </c>
      <c r="D29" s="127">
        <f t="shared" si="26"/>
        <v>74236</v>
      </c>
      <c r="E29" s="127">
        <f t="shared" si="26"/>
        <v>79499</v>
      </c>
      <c r="F29" s="127">
        <f t="shared" si="26"/>
        <v>80174</v>
      </c>
      <c r="G29" s="127">
        <f t="shared" si="26"/>
        <v>83672</v>
      </c>
      <c r="H29" s="127">
        <f t="shared" si="26"/>
        <v>80175</v>
      </c>
      <c r="I29" s="127">
        <f t="shared" si="20"/>
        <v>3497</v>
      </c>
      <c r="J29" s="128">
        <f t="shared" ref="J29:M29" si="27">SUM(J27:J28)</f>
        <v>90780</v>
      </c>
      <c r="K29" s="127">
        <f t="shared" si="27"/>
        <v>42267.47</v>
      </c>
      <c r="L29" s="128">
        <f t="shared" si="27"/>
        <v>90780</v>
      </c>
      <c r="M29" s="129">
        <f t="shared" si="27"/>
        <v>0</v>
      </c>
      <c r="N29" s="73">
        <f t="shared" si="21"/>
        <v>0</v>
      </c>
      <c r="O29" s="56">
        <v>21.0</v>
      </c>
      <c r="P29" s="59"/>
      <c r="Q29" s="59"/>
      <c r="R29" s="130" t="s">
        <v>60</v>
      </c>
      <c r="S29" s="131">
        <f>SUM(S27:S28)</f>
        <v>93823.87327</v>
      </c>
      <c r="T29" s="98">
        <f t="shared" si="22"/>
        <v>3043.873273</v>
      </c>
      <c r="U29" s="99">
        <f t="shared" si="23"/>
        <v>0.03353021891</v>
      </c>
      <c r="V29" s="98">
        <f t="shared" si="24"/>
        <v>3043.873273</v>
      </c>
      <c r="W29" s="99">
        <f t="shared" si="25"/>
        <v>0.03353021891</v>
      </c>
      <c r="X29" s="132">
        <f t="shared" ref="X29:Z29" si="28">SUM(X27:X28)</f>
        <v>0</v>
      </c>
      <c r="Y29" s="132">
        <f t="shared" si="28"/>
        <v>0</v>
      </c>
      <c r="Z29" s="133">
        <f t="shared" si="28"/>
        <v>0</v>
      </c>
      <c r="AA29" s="134">
        <v>0.0</v>
      </c>
      <c r="AB29" s="56">
        <v>21.0</v>
      </c>
      <c r="AC29" s="63"/>
      <c r="AD29" s="8"/>
      <c r="AE29" s="8"/>
    </row>
    <row r="30" ht="12.0" customHeight="1">
      <c r="A30" s="56">
        <v>22.0</v>
      </c>
      <c r="B30" s="64"/>
      <c r="C30" s="64"/>
      <c r="D30" s="64"/>
      <c r="E30" s="64"/>
      <c r="F30" s="64"/>
      <c r="G30" s="64"/>
      <c r="H30" s="64"/>
      <c r="I30" s="64"/>
      <c r="J30" s="66"/>
      <c r="K30" s="64"/>
      <c r="L30" s="67"/>
      <c r="M30" s="67"/>
      <c r="N30" s="78"/>
      <c r="O30" s="56">
        <v>22.0</v>
      </c>
      <c r="P30" s="59"/>
      <c r="Q30" s="59"/>
      <c r="R30" s="135"/>
      <c r="S30" s="121"/>
      <c r="T30" s="64"/>
      <c r="U30" s="64"/>
      <c r="V30" s="64"/>
      <c r="W30" s="64"/>
      <c r="X30" s="79"/>
      <c r="Y30" s="79"/>
      <c r="Z30" s="136"/>
      <c r="AA30" s="79"/>
      <c r="AB30" s="56">
        <v>22.0</v>
      </c>
      <c r="AC30" s="63"/>
      <c r="AD30" s="8"/>
      <c r="AE30" s="8"/>
    </row>
    <row r="31" ht="12.0" customHeight="1">
      <c r="A31" s="56">
        <v>23.0</v>
      </c>
      <c r="B31" s="64"/>
      <c r="C31" s="64"/>
      <c r="D31" s="64"/>
      <c r="E31" s="64"/>
      <c r="F31" s="64"/>
      <c r="G31" s="64">
        <v>22473.63</v>
      </c>
      <c r="H31" s="64">
        <v>25000.0</v>
      </c>
      <c r="I31" s="64">
        <f t="shared" ref="I31:I39" si="29">SUM(G31-H31)</f>
        <v>-2526.37</v>
      </c>
      <c r="J31" s="66">
        <v>26000.0</v>
      </c>
      <c r="K31" s="64">
        <v>12304.28</v>
      </c>
      <c r="L31" s="67">
        <v>26000.0</v>
      </c>
      <c r="M31" s="67"/>
      <c r="N31" s="73">
        <f t="shared" ref="N31:N39" si="30">SUM(L31-J31)</f>
        <v>0</v>
      </c>
      <c r="O31" s="56">
        <v>23.0</v>
      </c>
      <c r="P31" s="59" t="s">
        <v>56</v>
      </c>
      <c r="Q31" s="59" t="s">
        <v>61</v>
      </c>
      <c r="R31" s="125" t="s">
        <v>62</v>
      </c>
      <c r="S31" s="86">
        <v>27344.0</v>
      </c>
      <c r="T31" s="75"/>
      <c r="U31" s="77"/>
      <c r="V31" s="75"/>
      <c r="W31" s="77"/>
      <c r="X31" s="64"/>
      <c r="Y31" s="64"/>
      <c r="Z31" s="71"/>
      <c r="AA31" s="64">
        <f t="shared" ref="AA31:AA39" si="31">SUM(Z31-Y31)</f>
        <v>0</v>
      </c>
      <c r="AB31" s="56">
        <v>23.0</v>
      </c>
      <c r="AC31" s="63"/>
      <c r="AD31" s="8"/>
      <c r="AE31" s="8"/>
    </row>
    <row r="32" ht="12.0" customHeight="1">
      <c r="A32" s="56">
        <v>24.0</v>
      </c>
      <c r="B32" s="64"/>
      <c r="C32" s="64"/>
      <c r="D32" s="64"/>
      <c r="E32" s="64"/>
      <c r="F32" s="64"/>
      <c r="G32" s="64">
        <v>6400.91</v>
      </c>
      <c r="H32" s="64">
        <v>6796.0</v>
      </c>
      <c r="I32" s="64">
        <f t="shared" si="29"/>
        <v>-395.09</v>
      </c>
      <c r="J32" s="66">
        <v>6796.0</v>
      </c>
      <c r="K32" s="64">
        <v>3233.45</v>
      </c>
      <c r="L32" s="67">
        <v>6796.0</v>
      </c>
      <c r="M32" s="137"/>
      <c r="N32" s="73">
        <f t="shared" si="30"/>
        <v>0</v>
      </c>
      <c r="O32" s="56">
        <v>24.0</v>
      </c>
      <c r="P32" s="59" t="s">
        <v>56</v>
      </c>
      <c r="Q32" s="59" t="s">
        <v>61</v>
      </c>
      <c r="R32" s="125" t="s">
        <v>63</v>
      </c>
      <c r="S32" s="86">
        <v>7178.0</v>
      </c>
      <c r="T32" s="75"/>
      <c r="U32" s="77"/>
      <c r="V32" s="75"/>
      <c r="W32" s="77"/>
      <c r="X32" s="64"/>
      <c r="Y32" s="64"/>
      <c r="Z32" s="71"/>
      <c r="AA32" s="64">
        <f t="shared" si="31"/>
        <v>0</v>
      </c>
      <c r="AB32" s="56">
        <v>24.0</v>
      </c>
      <c r="AC32" s="63"/>
      <c r="AD32" s="8"/>
      <c r="AE32" s="8"/>
    </row>
    <row r="33" ht="12.0" customHeight="1">
      <c r="A33" s="56">
        <v>25.0</v>
      </c>
      <c r="B33" s="64"/>
      <c r="C33" s="64"/>
      <c r="D33" s="64"/>
      <c r="E33" s="64"/>
      <c r="F33" s="64"/>
      <c r="G33" s="64">
        <v>22.1</v>
      </c>
      <c r="H33" s="64">
        <v>30.0</v>
      </c>
      <c r="I33" s="64">
        <f t="shared" si="29"/>
        <v>-7.9</v>
      </c>
      <c r="J33" s="66">
        <v>30.0</v>
      </c>
      <c r="K33" s="64">
        <v>314.85</v>
      </c>
      <c r="L33" s="67">
        <v>600.0</v>
      </c>
      <c r="M33" s="67"/>
      <c r="N33" s="73">
        <f t="shared" si="30"/>
        <v>570</v>
      </c>
      <c r="O33" s="56">
        <v>25.0</v>
      </c>
      <c r="P33" s="59" t="s">
        <v>56</v>
      </c>
      <c r="Q33" s="59" t="s">
        <v>61</v>
      </c>
      <c r="R33" s="125" t="s">
        <v>64</v>
      </c>
      <c r="S33" s="86">
        <v>732.0</v>
      </c>
      <c r="T33" s="75"/>
      <c r="U33" s="77"/>
      <c r="V33" s="75"/>
      <c r="W33" s="77"/>
      <c r="X33" s="64"/>
      <c r="Y33" s="64"/>
      <c r="Z33" s="71"/>
      <c r="AA33" s="64">
        <f t="shared" si="31"/>
        <v>0</v>
      </c>
      <c r="AB33" s="56">
        <v>25.0</v>
      </c>
      <c r="AC33" s="63"/>
      <c r="AD33" s="8"/>
      <c r="AE33" s="8"/>
    </row>
    <row r="34" ht="12.0" customHeight="1">
      <c r="A34" s="56">
        <v>26.0</v>
      </c>
      <c r="B34" s="64"/>
      <c r="C34" s="64"/>
      <c r="D34" s="64"/>
      <c r="E34" s="64"/>
      <c r="F34" s="64"/>
      <c r="G34" s="64">
        <v>0.0</v>
      </c>
      <c r="H34" s="64">
        <v>22908.0</v>
      </c>
      <c r="I34" s="64">
        <f t="shared" si="29"/>
        <v>-22908</v>
      </c>
      <c r="J34" s="66">
        <v>24511.56</v>
      </c>
      <c r="K34" s="64">
        <v>0.0</v>
      </c>
      <c r="L34" s="67">
        <v>24511.56</v>
      </c>
      <c r="M34" s="67"/>
      <c r="N34" s="73">
        <f t="shared" si="30"/>
        <v>0</v>
      </c>
      <c r="O34" s="56">
        <v>26.0</v>
      </c>
      <c r="P34" s="59" t="s">
        <v>56</v>
      </c>
      <c r="Q34" s="59" t="s">
        <v>61</v>
      </c>
      <c r="R34" s="138" t="s">
        <v>65</v>
      </c>
      <c r="S34" s="86">
        <v>20467.0</v>
      </c>
      <c r="T34" s="75"/>
      <c r="U34" s="77"/>
      <c r="V34" s="75"/>
      <c r="W34" s="77"/>
      <c r="X34" s="64"/>
      <c r="Y34" s="64"/>
      <c r="Z34" s="71"/>
      <c r="AA34" s="64">
        <f t="shared" si="31"/>
        <v>0</v>
      </c>
      <c r="AB34" s="56">
        <v>26.0</v>
      </c>
      <c r="AC34" s="63"/>
      <c r="AD34" s="8"/>
      <c r="AE34" s="8"/>
    </row>
    <row r="35" ht="12.0" customHeight="1">
      <c r="A35" s="56">
        <v>27.0</v>
      </c>
      <c r="B35" s="64"/>
      <c r="C35" s="64"/>
      <c r="D35" s="64"/>
      <c r="E35" s="64"/>
      <c r="F35" s="64"/>
      <c r="G35" s="64">
        <v>414.46</v>
      </c>
      <c r="H35" s="64">
        <v>500.0</v>
      </c>
      <c r="I35" s="64">
        <f t="shared" si="29"/>
        <v>-85.54</v>
      </c>
      <c r="J35" s="66">
        <v>650.0</v>
      </c>
      <c r="K35" s="64">
        <v>192.21</v>
      </c>
      <c r="L35" s="67">
        <v>650.0</v>
      </c>
      <c r="M35" s="67"/>
      <c r="N35" s="73">
        <f t="shared" si="30"/>
        <v>0</v>
      </c>
      <c r="O35" s="56">
        <v>27.0</v>
      </c>
      <c r="P35" s="59" t="s">
        <v>56</v>
      </c>
      <c r="Q35" s="59" t="s">
        <v>61</v>
      </c>
      <c r="R35" s="125" t="s">
        <v>66</v>
      </c>
      <c r="S35" s="86">
        <v>543.0</v>
      </c>
      <c r="T35" s="75"/>
      <c r="U35" s="77"/>
      <c r="V35" s="75"/>
      <c r="W35" s="77"/>
      <c r="X35" s="64"/>
      <c r="Y35" s="64"/>
      <c r="Z35" s="71"/>
      <c r="AA35" s="64">
        <f t="shared" si="31"/>
        <v>0</v>
      </c>
      <c r="AB35" s="56">
        <v>27.0</v>
      </c>
      <c r="AC35" s="63"/>
      <c r="AD35" s="8"/>
      <c r="AE35" s="8" t="s">
        <v>67</v>
      </c>
    </row>
    <row r="36" ht="12.0" customHeight="1">
      <c r="A36" s="56">
        <v>28.0</v>
      </c>
      <c r="B36" s="64"/>
      <c r="C36" s="64"/>
      <c r="D36" s="64"/>
      <c r="E36" s="64"/>
      <c r="F36" s="64"/>
      <c r="G36" s="64">
        <v>0.0</v>
      </c>
      <c r="H36" s="64">
        <v>0.0</v>
      </c>
      <c r="I36" s="64">
        <f t="shared" si="29"/>
        <v>0</v>
      </c>
      <c r="J36" s="66">
        <v>0.0</v>
      </c>
      <c r="K36" s="64"/>
      <c r="L36" s="67">
        <v>0.0</v>
      </c>
      <c r="M36" s="67"/>
      <c r="N36" s="73">
        <f t="shared" si="30"/>
        <v>0</v>
      </c>
      <c r="O36" s="56">
        <v>28.0</v>
      </c>
      <c r="P36" s="59" t="s">
        <v>56</v>
      </c>
      <c r="Q36" s="59" t="s">
        <v>61</v>
      </c>
      <c r="R36" s="125" t="s">
        <v>68</v>
      </c>
      <c r="S36" s="86">
        <v>0.0</v>
      </c>
      <c r="T36" s="75"/>
      <c r="U36" s="77"/>
      <c r="V36" s="75"/>
      <c r="W36" s="77"/>
      <c r="X36" s="64"/>
      <c r="Y36" s="64"/>
      <c r="Z36" s="71"/>
      <c r="AA36" s="64">
        <f t="shared" si="31"/>
        <v>0</v>
      </c>
      <c r="AB36" s="56">
        <v>28.0</v>
      </c>
      <c r="AC36" s="63"/>
      <c r="AD36" s="8"/>
      <c r="AE36" s="8"/>
    </row>
    <row r="37" ht="12.0" customHeight="1">
      <c r="A37" s="56">
        <v>29.0</v>
      </c>
      <c r="B37" s="64"/>
      <c r="C37" s="64"/>
      <c r="D37" s="64"/>
      <c r="E37" s="64"/>
      <c r="F37" s="64"/>
      <c r="G37" s="64">
        <v>113.0</v>
      </c>
      <c r="H37" s="64">
        <v>150.0</v>
      </c>
      <c r="I37" s="64">
        <f t="shared" si="29"/>
        <v>-37</v>
      </c>
      <c r="J37" s="66">
        <v>150.0</v>
      </c>
      <c r="K37" s="64">
        <v>0.0</v>
      </c>
      <c r="L37" s="67">
        <v>150.0</v>
      </c>
      <c r="M37" s="67"/>
      <c r="N37" s="73">
        <f t="shared" si="30"/>
        <v>0</v>
      </c>
      <c r="O37" s="56">
        <v>29.0</v>
      </c>
      <c r="P37" s="59" t="s">
        <v>56</v>
      </c>
      <c r="Q37" s="59" t="s">
        <v>61</v>
      </c>
      <c r="R37" s="139" t="s">
        <v>69</v>
      </c>
      <c r="S37" s="140">
        <v>150.0</v>
      </c>
      <c r="T37" s="75"/>
      <c r="U37" s="77"/>
      <c r="V37" s="75"/>
      <c r="W37" s="77"/>
      <c r="X37" s="70"/>
      <c r="Y37" s="70"/>
      <c r="Z37" s="91"/>
      <c r="AA37" s="70">
        <f t="shared" si="31"/>
        <v>0</v>
      </c>
      <c r="AB37" s="56">
        <v>29.0</v>
      </c>
      <c r="AC37" s="63"/>
      <c r="AD37" s="8"/>
      <c r="AE37" s="8"/>
    </row>
    <row r="38" ht="12.0" customHeight="1">
      <c r="A38" s="56">
        <v>30.0</v>
      </c>
      <c r="B38" s="141">
        <v>34563.0</v>
      </c>
      <c r="C38" s="141">
        <v>23076.0</v>
      </c>
      <c r="D38" s="141">
        <v>24671.0</v>
      </c>
      <c r="E38" s="141">
        <v>26995.0</v>
      </c>
      <c r="F38" s="141">
        <v>28358.0</v>
      </c>
      <c r="G38" s="127">
        <f t="shared" ref="G38:H38" si="32">SUM(G31:G37)</f>
        <v>29424.1</v>
      </c>
      <c r="H38" s="127">
        <f t="shared" si="32"/>
        <v>55384</v>
      </c>
      <c r="I38" s="127">
        <f t="shared" si="29"/>
        <v>-25959.9</v>
      </c>
      <c r="J38" s="128">
        <f t="shared" ref="J38:M38" si="33">SUM(J31:J37)</f>
        <v>58137.56</v>
      </c>
      <c r="K38" s="127">
        <f t="shared" si="33"/>
        <v>16044.79</v>
      </c>
      <c r="L38" s="129">
        <f t="shared" si="33"/>
        <v>58707.56</v>
      </c>
      <c r="M38" s="129">
        <f t="shared" si="33"/>
        <v>0</v>
      </c>
      <c r="N38" s="73">
        <f t="shared" si="30"/>
        <v>570</v>
      </c>
      <c r="O38" s="56">
        <v>30.0</v>
      </c>
      <c r="P38" s="59"/>
      <c r="Q38" s="59"/>
      <c r="R38" s="142" t="s">
        <v>70</v>
      </c>
      <c r="S38" s="143">
        <f>SUM(S31:S37)</f>
        <v>56414</v>
      </c>
      <c r="T38" s="98">
        <f t="shared" ref="T38:T39" si="37">SUM(S38-J38)</f>
        <v>-1723.56</v>
      </c>
      <c r="U38" s="144">
        <f t="shared" ref="U38:U39" si="38">SUM(S38-L38)/L38</f>
        <v>-0.03906754088</v>
      </c>
      <c r="V38" s="98">
        <f t="shared" ref="V38:V39" si="39">SUM(S38-L38)</f>
        <v>-2293.56</v>
      </c>
      <c r="W38" s="144">
        <f t="shared" ref="W38:W39" si="40">SUM(S38-L38)/L38</f>
        <v>-0.03906754088</v>
      </c>
      <c r="X38" s="145">
        <f t="shared" ref="X38:Z38" si="34">SUM(X31:X37)</f>
        <v>0</v>
      </c>
      <c r="Y38" s="145">
        <f t="shared" si="34"/>
        <v>0</v>
      </c>
      <c r="Z38" s="146">
        <f t="shared" si="34"/>
        <v>0</v>
      </c>
      <c r="AA38" s="147">
        <f t="shared" si="31"/>
        <v>0</v>
      </c>
      <c r="AB38" s="56">
        <v>30.0</v>
      </c>
      <c r="AC38" s="63"/>
      <c r="AD38" s="8"/>
      <c r="AE38" s="148"/>
    </row>
    <row r="39" ht="12.0" customHeight="1">
      <c r="A39" s="56">
        <v>31.0</v>
      </c>
      <c r="B39" s="127">
        <f t="shared" ref="B39:H39" si="35">SUM(B38,B29)</f>
        <v>107650</v>
      </c>
      <c r="C39" s="127">
        <f t="shared" si="35"/>
        <v>96792</v>
      </c>
      <c r="D39" s="127">
        <f t="shared" si="35"/>
        <v>98907</v>
      </c>
      <c r="E39" s="127">
        <f t="shared" si="35"/>
        <v>106494</v>
      </c>
      <c r="F39" s="127">
        <f t="shared" si="35"/>
        <v>108532</v>
      </c>
      <c r="G39" s="127">
        <f t="shared" si="35"/>
        <v>113096.1</v>
      </c>
      <c r="H39" s="127">
        <f t="shared" si="35"/>
        <v>135559</v>
      </c>
      <c r="I39" s="127">
        <f t="shared" si="29"/>
        <v>-22462.9</v>
      </c>
      <c r="J39" s="128">
        <f t="shared" ref="J39:M39" si="36">SUM(J38,J29)</f>
        <v>148917.56</v>
      </c>
      <c r="K39" s="127">
        <f t="shared" si="36"/>
        <v>58312.26</v>
      </c>
      <c r="L39" s="129">
        <f t="shared" si="36"/>
        <v>149487.56</v>
      </c>
      <c r="M39" s="129">
        <f t="shared" si="36"/>
        <v>0</v>
      </c>
      <c r="N39" s="73">
        <f t="shared" si="30"/>
        <v>570</v>
      </c>
      <c r="O39" s="56">
        <v>31.0</v>
      </c>
      <c r="P39" s="59"/>
      <c r="Q39" s="59"/>
      <c r="R39" s="149" t="s">
        <v>71</v>
      </c>
      <c r="S39" s="143">
        <f>SUM(S38,S29)</f>
        <v>150237.8733</v>
      </c>
      <c r="T39" s="96">
        <f t="shared" si="37"/>
        <v>1320.313273</v>
      </c>
      <c r="U39" s="150">
        <f t="shared" si="38"/>
        <v>0.005019235534</v>
      </c>
      <c r="V39" s="98">
        <f t="shared" si="39"/>
        <v>750.313273</v>
      </c>
      <c r="W39" s="144">
        <f t="shared" si="40"/>
        <v>0.005019235534</v>
      </c>
      <c r="X39" s="145">
        <f t="shared" ref="X39:Z39" si="41">SUM(X38,X29)</f>
        <v>0</v>
      </c>
      <c r="Y39" s="145">
        <f t="shared" si="41"/>
        <v>0</v>
      </c>
      <c r="Z39" s="146">
        <f t="shared" si="41"/>
        <v>0</v>
      </c>
      <c r="AA39" s="147">
        <f t="shared" si="31"/>
        <v>0</v>
      </c>
      <c r="AB39" s="56">
        <v>31.0</v>
      </c>
      <c r="AC39" s="63"/>
      <c r="AD39" s="8"/>
      <c r="AE39" s="8"/>
    </row>
    <row r="40" ht="12.0" customHeight="1">
      <c r="A40" s="56">
        <v>32.0</v>
      </c>
      <c r="B40" s="64"/>
      <c r="C40" s="64"/>
      <c r="D40" s="64"/>
      <c r="E40" s="64"/>
      <c r="F40" s="64"/>
      <c r="G40" s="64"/>
      <c r="H40" s="64"/>
      <c r="I40" s="64"/>
      <c r="J40" s="66"/>
      <c r="K40" s="64"/>
      <c r="L40" s="67"/>
      <c r="M40" s="67"/>
      <c r="N40" s="78"/>
      <c r="O40" s="56">
        <v>32.0</v>
      </c>
      <c r="P40" s="59"/>
      <c r="Q40" s="59"/>
      <c r="R40" s="149"/>
      <c r="S40" s="69"/>
      <c r="T40" s="79"/>
      <c r="U40" s="64"/>
      <c r="V40" s="64"/>
      <c r="W40" s="64"/>
      <c r="X40" s="79"/>
      <c r="Y40" s="79"/>
      <c r="Z40" s="136"/>
      <c r="AA40" s="79"/>
      <c r="AB40" s="56">
        <v>32.0</v>
      </c>
      <c r="AC40" s="63"/>
      <c r="AD40" s="8"/>
      <c r="AE40" s="8"/>
    </row>
    <row r="41" ht="12.0" customHeight="1">
      <c r="A41" s="56">
        <v>33.0</v>
      </c>
      <c r="B41" s="64"/>
      <c r="C41" s="64"/>
      <c r="D41" s="64"/>
      <c r="E41" s="64"/>
      <c r="F41" s="64"/>
      <c r="G41" s="64"/>
      <c r="H41" s="64"/>
      <c r="I41" s="64"/>
      <c r="J41" s="66"/>
      <c r="K41" s="64"/>
      <c r="L41" s="67"/>
      <c r="M41" s="67"/>
      <c r="N41" s="78"/>
      <c r="O41" s="56">
        <v>33.0</v>
      </c>
      <c r="P41" s="123" t="s">
        <v>72</v>
      </c>
      <c r="Q41" s="59"/>
      <c r="R41" s="149"/>
      <c r="S41" s="69"/>
      <c r="T41" s="64"/>
      <c r="U41" s="64"/>
      <c r="V41" s="64"/>
      <c r="W41" s="64"/>
      <c r="X41" s="64"/>
      <c r="Y41" s="64"/>
      <c r="Z41" s="71"/>
      <c r="AA41" s="64"/>
      <c r="AB41" s="56">
        <v>33.0</v>
      </c>
      <c r="AC41" s="63"/>
      <c r="AD41" s="8"/>
      <c r="AE41" s="8"/>
    </row>
    <row r="42" ht="12.0" customHeight="1">
      <c r="A42" s="56">
        <v>34.0</v>
      </c>
      <c r="B42" s="72">
        <v>352.0</v>
      </c>
      <c r="C42" s="72">
        <v>234.0</v>
      </c>
      <c r="D42" s="64">
        <v>234.0</v>
      </c>
      <c r="E42" s="72">
        <v>0.0</v>
      </c>
      <c r="F42" s="72">
        <v>234.0</v>
      </c>
      <c r="G42" s="64">
        <v>160.0</v>
      </c>
      <c r="H42" s="64">
        <v>250.0</v>
      </c>
      <c r="I42" s="64">
        <f t="shared" ref="I42:I47" si="42">SUM(G42-H42)</f>
        <v>-90</v>
      </c>
      <c r="J42" s="66">
        <v>250.0</v>
      </c>
      <c r="K42" s="64">
        <v>159.9</v>
      </c>
      <c r="L42" s="67">
        <v>175.0</v>
      </c>
      <c r="M42" s="67"/>
      <c r="N42" s="73">
        <f t="shared" ref="N42:N57" si="43">SUM(L42-J42)</f>
        <v>-75</v>
      </c>
      <c r="O42" s="56">
        <v>34.0</v>
      </c>
      <c r="P42" s="59"/>
      <c r="Q42" s="59"/>
      <c r="R42" s="125" t="s">
        <v>73</v>
      </c>
      <c r="S42" s="69">
        <v>200.0</v>
      </c>
      <c r="T42" s="75">
        <f t="shared" ref="T42:T55" si="44">SUM(S42-J42)</f>
        <v>-50</v>
      </c>
      <c r="U42" s="77"/>
      <c r="V42" s="75"/>
      <c r="W42" s="77"/>
      <c r="X42" s="64"/>
      <c r="Y42" s="64"/>
      <c r="Z42" s="71"/>
      <c r="AA42" s="64">
        <v>0.0</v>
      </c>
      <c r="AB42" s="56">
        <v>34.0</v>
      </c>
      <c r="AC42" s="63"/>
      <c r="AD42" s="8"/>
      <c r="AE42" s="8"/>
    </row>
    <row r="43" ht="12.0" customHeight="1">
      <c r="A43" s="56">
        <v>35.0</v>
      </c>
      <c r="B43" s="72">
        <v>5003.0</v>
      </c>
      <c r="C43" s="72">
        <v>11116.0</v>
      </c>
      <c r="D43" s="72">
        <v>4211.0</v>
      </c>
      <c r="E43" s="72">
        <v>5029.0</v>
      </c>
      <c r="F43" s="72">
        <v>7652.0</v>
      </c>
      <c r="G43" s="64">
        <v>20060.0</v>
      </c>
      <c r="H43" s="64">
        <v>19000.0</v>
      </c>
      <c r="I43" s="64">
        <f t="shared" si="42"/>
        <v>1060</v>
      </c>
      <c r="J43" s="66">
        <v>10000.0</v>
      </c>
      <c r="K43" s="151">
        <v>17503.12</v>
      </c>
      <c r="L43" s="67">
        <v>20000.0</v>
      </c>
      <c r="M43" s="137"/>
      <c r="N43" s="73">
        <f t="shared" si="43"/>
        <v>10000</v>
      </c>
      <c r="O43" s="56">
        <v>35.0</v>
      </c>
      <c r="P43" s="59"/>
      <c r="Q43" s="59"/>
      <c r="R43" s="125" t="s">
        <v>74</v>
      </c>
      <c r="S43" s="152">
        <v>20000.0</v>
      </c>
      <c r="T43" s="75">
        <f t="shared" si="44"/>
        <v>10000</v>
      </c>
      <c r="U43" s="77"/>
      <c r="V43" s="75"/>
      <c r="W43" s="77"/>
      <c r="X43" s="64"/>
      <c r="Y43" s="64"/>
      <c r="Z43" s="71"/>
      <c r="AA43" s="64">
        <v>0.0</v>
      </c>
      <c r="AB43" s="56">
        <v>35.0</v>
      </c>
      <c r="AC43" s="63"/>
      <c r="AD43" s="8"/>
      <c r="AE43" s="8"/>
    </row>
    <row r="44" ht="12.0" customHeight="1">
      <c r="A44" s="56">
        <v>36.0</v>
      </c>
      <c r="B44" s="64">
        <v>0.0</v>
      </c>
      <c r="C44" s="64">
        <v>0.0</v>
      </c>
      <c r="D44" s="64">
        <v>0.0</v>
      </c>
      <c r="E44" s="64">
        <v>0.0</v>
      </c>
      <c r="F44" s="64">
        <v>0.0</v>
      </c>
      <c r="G44" s="64">
        <v>0.0</v>
      </c>
      <c r="H44" s="64">
        <v>0.0</v>
      </c>
      <c r="I44" s="64">
        <f t="shared" si="42"/>
        <v>0</v>
      </c>
      <c r="J44" s="66">
        <v>0.0</v>
      </c>
      <c r="K44" s="64"/>
      <c r="L44" s="67">
        <v>0.0</v>
      </c>
      <c r="M44" s="67"/>
      <c r="N44" s="73">
        <f t="shared" si="43"/>
        <v>0</v>
      </c>
      <c r="O44" s="56">
        <v>36.0</v>
      </c>
      <c r="P44" s="59"/>
      <c r="Q44" s="59"/>
      <c r="R44" s="125" t="s">
        <v>75</v>
      </c>
      <c r="S44" s="69">
        <v>0.0</v>
      </c>
      <c r="T44" s="75">
        <f t="shared" si="44"/>
        <v>0</v>
      </c>
      <c r="U44" s="77"/>
      <c r="V44" s="75"/>
      <c r="W44" s="77"/>
      <c r="X44" s="64"/>
      <c r="Y44" s="64"/>
      <c r="Z44" s="71"/>
      <c r="AA44" s="64">
        <v>0.0</v>
      </c>
      <c r="AB44" s="56">
        <v>36.0</v>
      </c>
      <c r="AC44" s="63"/>
      <c r="AD44" s="8"/>
      <c r="AE44" s="8"/>
    </row>
    <row r="45" ht="12.0" customHeight="1">
      <c r="A45" s="56">
        <v>37.0</v>
      </c>
      <c r="B45" s="72">
        <v>2200.0</v>
      </c>
      <c r="C45" s="72">
        <v>1857.0</v>
      </c>
      <c r="D45" s="72">
        <v>2160.0</v>
      </c>
      <c r="E45" s="72">
        <v>2215.0</v>
      </c>
      <c r="F45" s="72">
        <v>2292.0</v>
      </c>
      <c r="G45" s="64">
        <v>2226.0</v>
      </c>
      <c r="H45" s="64">
        <v>2450.0</v>
      </c>
      <c r="I45" s="64">
        <f t="shared" si="42"/>
        <v>-224</v>
      </c>
      <c r="J45" s="66">
        <v>2600.0</v>
      </c>
      <c r="K45" s="64"/>
      <c r="L45" s="67">
        <v>2600.0</v>
      </c>
      <c r="M45" s="67"/>
      <c r="N45" s="73">
        <f t="shared" si="43"/>
        <v>0</v>
      </c>
      <c r="O45" s="56">
        <v>37.0</v>
      </c>
      <c r="P45" s="59"/>
      <c r="Q45" s="59"/>
      <c r="R45" s="153" t="s">
        <v>76</v>
      </c>
      <c r="S45" s="69">
        <v>2400.0</v>
      </c>
      <c r="T45" s="75">
        <f t="shared" si="44"/>
        <v>-200</v>
      </c>
      <c r="U45" s="77"/>
      <c r="V45" s="75"/>
      <c r="W45" s="77"/>
      <c r="X45" s="64"/>
      <c r="Y45" s="64"/>
      <c r="Z45" s="71"/>
      <c r="AA45" s="64">
        <v>0.0</v>
      </c>
      <c r="AB45" s="56">
        <v>37.0</v>
      </c>
      <c r="AC45" s="63"/>
      <c r="AD45" s="8">
        <f>45.08*50</f>
        <v>2254</v>
      </c>
      <c r="AE45" s="8"/>
    </row>
    <row r="46" ht="12.0" customHeight="1">
      <c r="A46" s="56">
        <v>38.0</v>
      </c>
      <c r="B46" s="72">
        <v>63250.0</v>
      </c>
      <c r="C46" s="72">
        <v>64190.0</v>
      </c>
      <c r="D46" s="72">
        <v>66450.0</v>
      </c>
      <c r="E46" s="72">
        <v>70783.0</v>
      </c>
      <c r="F46" s="72">
        <v>74545.0</v>
      </c>
      <c r="G46" s="64">
        <v>77646.0</v>
      </c>
      <c r="H46" s="64">
        <v>79500.0</v>
      </c>
      <c r="I46" s="64">
        <f t="shared" si="42"/>
        <v>-1854</v>
      </c>
      <c r="J46" s="66">
        <v>81090.0</v>
      </c>
      <c r="K46" s="64">
        <v>39724.56</v>
      </c>
      <c r="L46" s="67">
        <v>80100.31</v>
      </c>
      <c r="M46" s="67"/>
      <c r="N46" s="73">
        <f t="shared" si="43"/>
        <v>-989.69</v>
      </c>
      <c r="O46" s="56">
        <v>38.0</v>
      </c>
      <c r="P46" s="59"/>
      <c r="Q46" s="59"/>
      <c r="R46" s="125" t="s">
        <v>77</v>
      </c>
      <c r="S46" s="69">
        <f>SUM(L46*SUM(1+T1))</f>
        <v>82503.3193</v>
      </c>
      <c r="T46" s="75">
        <f t="shared" si="44"/>
        <v>1413.3193</v>
      </c>
      <c r="U46" s="77"/>
      <c r="V46" s="75"/>
      <c r="W46" s="77"/>
      <c r="X46" s="64"/>
      <c r="Y46" s="64"/>
      <c r="Z46" s="71"/>
      <c r="AA46" s="64">
        <v>0.0</v>
      </c>
      <c r="AB46" s="56">
        <v>38.0</v>
      </c>
      <c r="AC46" s="63"/>
      <c r="AD46" s="8"/>
      <c r="AE46" s="8"/>
    </row>
    <row r="47" ht="12.0" customHeight="1">
      <c r="A47" s="56">
        <v>39.0</v>
      </c>
      <c r="B47" s="72">
        <v>3865.0</v>
      </c>
      <c r="C47" s="72">
        <v>2552.0</v>
      </c>
      <c r="D47" s="72">
        <v>3403.0</v>
      </c>
      <c r="E47" s="72">
        <v>5118.0</v>
      </c>
      <c r="F47" s="72">
        <v>3090.0</v>
      </c>
      <c r="G47" s="64">
        <v>8182.0</v>
      </c>
      <c r="H47" s="64">
        <v>5500.0</v>
      </c>
      <c r="I47" s="64">
        <f t="shared" si="42"/>
        <v>2682</v>
      </c>
      <c r="J47" s="66">
        <v>13500.0</v>
      </c>
      <c r="K47" s="64">
        <v>1826.3</v>
      </c>
      <c r="L47" s="67">
        <v>13500.0</v>
      </c>
      <c r="M47" s="67"/>
      <c r="N47" s="73">
        <f t="shared" si="43"/>
        <v>0</v>
      </c>
      <c r="O47" s="56">
        <v>39.0</v>
      </c>
      <c r="P47" s="59"/>
      <c r="Q47" s="59"/>
      <c r="R47" s="125" t="s">
        <v>78</v>
      </c>
      <c r="S47" s="152">
        <v>13500.0</v>
      </c>
      <c r="T47" s="75">
        <f t="shared" si="44"/>
        <v>0</v>
      </c>
      <c r="U47" s="154"/>
      <c r="V47" s="75"/>
      <c r="W47" s="77"/>
      <c r="X47" s="64"/>
      <c r="Y47" s="64"/>
      <c r="Z47" s="71"/>
      <c r="AA47" s="64">
        <v>0.0</v>
      </c>
      <c r="AB47" s="56">
        <v>39.0</v>
      </c>
      <c r="AC47" s="63"/>
      <c r="AD47" s="8"/>
      <c r="AE47" s="8"/>
    </row>
    <row r="48" ht="12.0" customHeight="1">
      <c r="A48" s="56">
        <v>40.0</v>
      </c>
      <c r="B48" s="64">
        <v>0.0</v>
      </c>
      <c r="C48" s="64">
        <v>0.0</v>
      </c>
      <c r="D48" s="64">
        <v>0.0</v>
      </c>
      <c r="E48" s="64">
        <v>0.0</v>
      </c>
      <c r="F48" s="64">
        <v>0.0</v>
      </c>
      <c r="G48" s="64"/>
      <c r="H48" s="64"/>
      <c r="I48" s="64"/>
      <c r="J48" s="66">
        <v>3000.0</v>
      </c>
      <c r="K48" s="64"/>
      <c r="L48" s="67">
        <v>3000.0</v>
      </c>
      <c r="M48" s="67"/>
      <c r="N48" s="73">
        <f t="shared" si="43"/>
        <v>0</v>
      </c>
      <c r="O48" s="56">
        <v>40.0</v>
      </c>
      <c r="P48" s="59"/>
      <c r="Q48" s="59"/>
      <c r="R48" s="125" t="s">
        <v>79</v>
      </c>
      <c r="S48" s="152"/>
      <c r="T48" s="75">
        <f t="shared" si="44"/>
        <v>-3000</v>
      </c>
      <c r="U48" s="77"/>
      <c r="V48" s="75"/>
      <c r="W48" s="77"/>
      <c r="X48" s="64"/>
      <c r="Y48" s="64"/>
      <c r="Z48" s="71"/>
      <c r="AA48" s="64">
        <v>0.0</v>
      </c>
      <c r="AB48" s="56">
        <v>40.0</v>
      </c>
      <c r="AC48" s="63"/>
      <c r="AD48" s="8"/>
      <c r="AE48" s="8"/>
    </row>
    <row r="49" ht="12.0" customHeight="1">
      <c r="A49" s="56">
        <v>41.0</v>
      </c>
      <c r="B49" s="72">
        <v>4832.0</v>
      </c>
      <c r="C49" s="72">
        <v>1756.0</v>
      </c>
      <c r="D49" s="72">
        <v>6458.0</v>
      </c>
      <c r="E49" s="72">
        <v>2431.0</v>
      </c>
      <c r="F49" s="72">
        <v>4959.0</v>
      </c>
      <c r="G49" s="64">
        <v>6231.0</v>
      </c>
      <c r="H49" s="64">
        <v>5000.0</v>
      </c>
      <c r="I49" s="64">
        <f t="shared" ref="I49:I55" si="45">SUM(G49-H49)</f>
        <v>1231</v>
      </c>
      <c r="J49" s="66">
        <v>5000.0</v>
      </c>
      <c r="K49" s="64">
        <v>1975.0</v>
      </c>
      <c r="L49" s="155">
        <v>6300.0</v>
      </c>
      <c r="M49" s="67"/>
      <c r="N49" s="73">
        <f t="shared" si="43"/>
        <v>1300</v>
      </c>
      <c r="O49" s="56">
        <v>41.0</v>
      </c>
      <c r="P49" s="59"/>
      <c r="Q49" s="59"/>
      <c r="R49" s="125" t="s">
        <v>80</v>
      </c>
      <c r="S49" s="69">
        <v>6500.0</v>
      </c>
      <c r="T49" s="75">
        <f t="shared" si="44"/>
        <v>1500</v>
      </c>
      <c r="U49" s="154"/>
      <c r="V49" s="75"/>
      <c r="W49" s="77"/>
      <c r="X49" s="64"/>
      <c r="Y49" s="64"/>
      <c r="Z49" s="71"/>
      <c r="AA49" s="64">
        <v>0.0</v>
      </c>
      <c r="AB49" s="56">
        <v>41.0</v>
      </c>
      <c r="AC49" s="63"/>
      <c r="AD49" s="8"/>
      <c r="AE49" s="8"/>
    </row>
    <row r="50" ht="12.0" customHeight="1">
      <c r="A50" s="56">
        <v>42.0</v>
      </c>
      <c r="B50" s="72">
        <v>61.0</v>
      </c>
      <c r="C50" s="72">
        <v>47.0</v>
      </c>
      <c r="D50" s="72">
        <v>59.0</v>
      </c>
      <c r="E50" s="72">
        <v>67.0</v>
      </c>
      <c r="F50" s="72">
        <v>75.0</v>
      </c>
      <c r="G50" s="64">
        <v>78.0</v>
      </c>
      <c r="H50" s="64">
        <v>60.0</v>
      </c>
      <c r="I50" s="64">
        <f t="shared" si="45"/>
        <v>18</v>
      </c>
      <c r="J50" s="66">
        <v>60.0</v>
      </c>
      <c r="K50" s="64"/>
      <c r="L50" s="67">
        <v>60.0</v>
      </c>
      <c r="M50" s="67"/>
      <c r="N50" s="73">
        <f t="shared" si="43"/>
        <v>0</v>
      </c>
      <c r="O50" s="56">
        <v>42.0</v>
      </c>
      <c r="P50" s="59"/>
      <c r="Q50" s="59"/>
      <c r="R50" s="125" t="s">
        <v>81</v>
      </c>
      <c r="S50" s="69">
        <v>100.0</v>
      </c>
      <c r="T50" s="75">
        <f t="shared" si="44"/>
        <v>40</v>
      </c>
      <c r="U50" s="77"/>
      <c r="V50" s="75"/>
      <c r="W50" s="77"/>
      <c r="X50" s="64"/>
      <c r="Y50" s="64"/>
      <c r="Z50" s="71"/>
      <c r="AA50" s="64">
        <v>0.0</v>
      </c>
      <c r="AB50" s="56">
        <v>42.0</v>
      </c>
      <c r="AC50" s="63"/>
      <c r="AD50" s="8"/>
      <c r="AE50" s="8"/>
    </row>
    <row r="51" ht="12.0" customHeight="1">
      <c r="A51" s="56">
        <v>43.0</v>
      </c>
      <c r="B51" s="64">
        <v>0.0</v>
      </c>
      <c r="C51" s="64">
        <v>0.0</v>
      </c>
      <c r="D51" s="64">
        <v>0.0</v>
      </c>
      <c r="E51" s="64">
        <v>0.0</v>
      </c>
      <c r="F51" s="64">
        <v>0.0</v>
      </c>
      <c r="G51" s="64">
        <v>0.0</v>
      </c>
      <c r="H51" s="64">
        <v>25.0</v>
      </c>
      <c r="I51" s="64">
        <f t="shared" si="45"/>
        <v>-25</v>
      </c>
      <c r="J51" s="66">
        <v>25.0</v>
      </c>
      <c r="K51" s="64"/>
      <c r="L51" s="67">
        <v>25.0</v>
      </c>
      <c r="M51" s="67"/>
      <c r="N51" s="73">
        <f t="shared" si="43"/>
        <v>0</v>
      </c>
      <c r="O51" s="56">
        <v>43.0</v>
      </c>
      <c r="P51" s="59"/>
      <c r="Q51" s="59"/>
      <c r="R51" s="125" t="s">
        <v>82</v>
      </c>
      <c r="S51" s="69">
        <v>0.0</v>
      </c>
      <c r="T51" s="75">
        <f t="shared" si="44"/>
        <v>-25</v>
      </c>
      <c r="U51" s="154"/>
      <c r="V51" s="75"/>
      <c r="W51" s="77"/>
      <c r="X51" s="64"/>
      <c r="Y51" s="64"/>
      <c r="Z51" s="71"/>
      <c r="AA51" s="64">
        <v>0.0</v>
      </c>
      <c r="AB51" s="56">
        <v>43.0</v>
      </c>
      <c r="AC51" s="63"/>
      <c r="AD51" s="8"/>
      <c r="AE51" s="8"/>
    </row>
    <row r="52" ht="12.0" customHeight="1">
      <c r="A52" s="56">
        <v>44.0</v>
      </c>
      <c r="B52" s="72">
        <v>1250.0</v>
      </c>
      <c r="C52" s="72">
        <v>756.0</v>
      </c>
      <c r="D52" s="72">
        <v>390.0</v>
      </c>
      <c r="E52" s="72">
        <v>458.0</v>
      </c>
      <c r="F52" s="72">
        <v>1542.0</v>
      </c>
      <c r="G52" s="64">
        <v>11.0</v>
      </c>
      <c r="H52" s="64">
        <v>500.0</v>
      </c>
      <c r="I52" s="64">
        <f t="shared" si="45"/>
        <v>-489</v>
      </c>
      <c r="J52" s="66">
        <v>500.0</v>
      </c>
      <c r="K52" s="64">
        <v>12.6</v>
      </c>
      <c r="L52" s="67">
        <v>500.0</v>
      </c>
      <c r="M52" s="137"/>
      <c r="N52" s="73">
        <f t="shared" si="43"/>
        <v>0</v>
      </c>
      <c r="O52" s="56">
        <v>44.0</v>
      </c>
      <c r="P52" s="59"/>
      <c r="Q52" s="59"/>
      <c r="R52" s="125" t="s">
        <v>83</v>
      </c>
      <c r="S52" s="86">
        <v>500.0</v>
      </c>
      <c r="T52" s="75">
        <f t="shared" si="44"/>
        <v>0</v>
      </c>
      <c r="U52" s="77"/>
      <c r="V52" s="75"/>
      <c r="W52" s="77"/>
      <c r="X52" s="64"/>
      <c r="Y52" s="64"/>
      <c r="Z52" s="71"/>
      <c r="AA52" s="64">
        <v>0.0</v>
      </c>
      <c r="AB52" s="56">
        <v>44.0</v>
      </c>
      <c r="AC52" s="63"/>
      <c r="AD52" s="8"/>
      <c r="AE52" s="8"/>
    </row>
    <row r="53" ht="12.0" customHeight="1">
      <c r="A53" s="56">
        <v>45.0</v>
      </c>
      <c r="B53" s="72">
        <v>2488.0</v>
      </c>
      <c r="C53" s="72">
        <v>84.0</v>
      </c>
      <c r="D53" s="72">
        <v>0.0</v>
      </c>
      <c r="E53" s="64">
        <v>0.0</v>
      </c>
      <c r="F53" s="72">
        <v>551.0</v>
      </c>
      <c r="G53" s="72">
        <v>0.0</v>
      </c>
      <c r="H53" s="64">
        <v>2000.0</v>
      </c>
      <c r="I53" s="64">
        <f t="shared" si="45"/>
        <v>-2000</v>
      </c>
      <c r="J53" s="66">
        <v>2000.0</v>
      </c>
      <c r="K53" s="64"/>
      <c r="L53" s="67">
        <v>2000.0</v>
      </c>
      <c r="M53" s="67"/>
      <c r="N53" s="73">
        <f t="shared" si="43"/>
        <v>0</v>
      </c>
      <c r="O53" s="56">
        <v>45.0</v>
      </c>
      <c r="P53" s="59"/>
      <c r="Q53" s="59"/>
      <c r="R53" s="125" t="s">
        <v>84</v>
      </c>
      <c r="S53" s="69">
        <v>2000.0</v>
      </c>
      <c r="T53" s="75">
        <f t="shared" si="44"/>
        <v>0</v>
      </c>
      <c r="U53" s="77"/>
      <c r="V53" s="75"/>
      <c r="W53" s="77"/>
      <c r="X53" s="64"/>
      <c r="Y53" s="64"/>
      <c r="Z53" s="71"/>
      <c r="AA53" s="64">
        <v>0.0</v>
      </c>
      <c r="AB53" s="56">
        <v>45.0</v>
      </c>
      <c r="AC53" s="63"/>
      <c r="AD53" s="8"/>
      <c r="AE53" s="8"/>
    </row>
    <row r="54" ht="12.0" customHeight="1">
      <c r="A54" s="56">
        <v>46.0</v>
      </c>
      <c r="B54" s="72">
        <v>175.0</v>
      </c>
      <c r="C54" s="72">
        <v>55.0</v>
      </c>
      <c r="D54" s="64">
        <v>55.0</v>
      </c>
      <c r="E54" s="72">
        <v>1250.0</v>
      </c>
      <c r="F54" s="64"/>
      <c r="G54" s="64">
        <v>0.0</v>
      </c>
      <c r="H54" s="64">
        <v>500.0</v>
      </c>
      <c r="I54" s="64">
        <f t="shared" si="45"/>
        <v>-500</v>
      </c>
      <c r="J54" s="66">
        <v>500.0</v>
      </c>
      <c r="K54" s="64"/>
      <c r="L54" s="67">
        <v>500.0</v>
      </c>
      <c r="M54" s="67"/>
      <c r="N54" s="73">
        <f t="shared" si="43"/>
        <v>0</v>
      </c>
      <c r="O54" s="56">
        <v>46.0</v>
      </c>
      <c r="P54" s="59"/>
      <c r="Q54" s="59"/>
      <c r="R54" s="125" t="s">
        <v>85</v>
      </c>
      <c r="S54" s="69">
        <v>500.0</v>
      </c>
      <c r="T54" s="75">
        <f t="shared" si="44"/>
        <v>0</v>
      </c>
      <c r="U54" s="77"/>
      <c r="V54" s="75"/>
      <c r="W54" s="77"/>
      <c r="X54" s="64"/>
      <c r="Y54" s="64"/>
      <c r="Z54" s="71"/>
      <c r="AA54" s="64">
        <v>0.0</v>
      </c>
      <c r="AB54" s="56">
        <v>46.0</v>
      </c>
      <c r="AC54" s="63"/>
      <c r="AD54" s="8"/>
      <c r="AE54" s="8"/>
    </row>
    <row r="55" ht="12.0" customHeight="1">
      <c r="A55" s="56">
        <v>47.0</v>
      </c>
      <c r="B55" s="72">
        <v>89084.0</v>
      </c>
      <c r="C55" s="72">
        <v>94027.0</v>
      </c>
      <c r="D55" s="72">
        <v>99107.0</v>
      </c>
      <c r="E55" s="141">
        <v>95295.0</v>
      </c>
      <c r="F55" s="72">
        <v>111945.0</v>
      </c>
      <c r="G55" s="64">
        <v>110888.0</v>
      </c>
      <c r="H55" s="64">
        <v>115000.0</v>
      </c>
      <c r="I55" s="64">
        <f t="shared" si="45"/>
        <v>-4112</v>
      </c>
      <c r="J55" s="66">
        <v>120000.0</v>
      </c>
      <c r="K55" s="64">
        <v>75847.49</v>
      </c>
      <c r="L55" s="67">
        <v>120000.0</v>
      </c>
      <c r="M55" s="67"/>
      <c r="N55" s="73">
        <f t="shared" si="43"/>
        <v>0</v>
      </c>
      <c r="O55" s="56">
        <v>47.0</v>
      </c>
      <c r="P55" s="59"/>
      <c r="Q55" s="59"/>
      <c r="R55" s="125" t="s">
        <v>86</v>
      </c>
      <c r="S55" s="69">
        <v>115000.0</v>
      </c>
      <c r="T55" s="75">
        <f t="shared" si="44"/>
        <v>-5000</v>
      </c>
      <c r="U55" s="77"/>
      <c r="V55" s="75"/>
      <c r="W55" s="77"/>
      <c r="X55" s="64"/>
      <c r="Y55" s="64"/>
      <c r="Z55" s="71"/>
      <c r="AA55" s="64">
        <v>0.0</v>
      </c>
      <c r="AB55" s="56">
        <v>47.0</v>
      </c>
      <c r="AC55" s="63"/>
      <c r="AD55" s="8"/>
      <c r="AE55" s="8"/>
    </row>
    <row r="56" ht="12.0" customHeight="1">
      <c r="A56" s="56">
        <v>48.0</v>
      </c>
      <c r="B56" s="72">
        <v>15000.0</v>
      </c>
      <c r="C56" s="72">
        <v>2624.0</v>
      </c>
      <c r="D56" s="64"/>
      <c r="E56" s="64">
        <v>0.0</v>
      </c>
      <c r="F56" s="64">
        <v>0.0</v>
      </c>
      <c r="G56" s="64"/>
      <c r="H56" s="64">
        <v>0.0</v>
      </c>
      <c r="I56" s="64"/>
      <c r="J56" s="66">
        <v>0.0</v>
      </c>
      <c r="K56" s="156"/>
      <c r="L56" s="67">
        <v>0.0</v>
      </c>
      <c r="M56" s="67"/>
      <c r="N56" s="73">
        <f t="shared" si="43"/>
        <v>0</v>
      </c>
      <c r="O56" s="56">
        <v>48.0</v>
      </c>
      <c r="P56" s="59"/>
      <c r="Q56" s="59"/>
      <c r="R56" s="125" t="s">
        <v>87</v>
      </c>
      <c r="S56" s="90">
        <v>0.0</v>
      </c>
      <c r="T56" s="75"/>
      <c r="U56" s="77"/>
      <c r="V56" s="75"/>
      <c r="W56" s="77"/>
      <c r="X56" s="70"/>
      <c r="Y56" s="70"/>
      <c r="Z56" s="91"/>
      <c r="AA56" s="70">
        <v>0.0</v>
      </c>
      <c r="AB56" s="56">
        <v>48.0</v>
      </c>
      <c r="AC56" s="63"/>
      <c r="AD56" s="8"/>
      <c r="AE56" s="8"/>
    </row>
    <row r="57" ht="12.0" customHeight="1">
      <c r="A57" s="56">
        <v>49.0</v>
      </c>
      <c r="B57" s="127">
        <f t="shared" ref="B57:H57" si="46">SUM(B42:B56)</f>
        <v>187560</v>
      </c>
      <c r="C57" s="127">
        <f t="shared" si="46"/>
        <v>179298</v>
      </c>
      <c r="D57" s="127">
        <f t="shared" si="46"/>
        <v>182527</v>
      </c>
      <c r="E57" s="127">
        <f t="shared" si="46"/>
        <v>182646</v>
      </c>
      <c r="F57" s="127">
        <f t="shared" si="46"/>
        <v>206885</v>
      </c>
      <c r="G57" s="127">
        <f t="shared" si="46"/>
        <v>225482</v>
      </c>
      <c r="H57" s="127">
        <f t="shared" si="46"/>
        <v>229785</v>
      </c>
      <c r="I57" s="127">
        <f>SUM(G57-H57)</f>
        <v>-4303</v>
      </c>
      <c r="J57" s="128">
        <f t="shared" ref="J57:M57" si="47">SUM(J42:J56)</f>
        <v>238525</v>
      </c>
      <c r="K57" s="127">
        <f t="shared" si="47"/>
        <v>137048.97</v>
      </c>
      <c r="L57" s="129">
        <f t="shared" si="47"/>
        <v>248760.31</v>
      </c>
      <c r="M57" s="129">
        <f t="shared" si="47"/>
        <v>0</v>
      </c>
      <c r="N57" s="73">
        <f t="shared" si="43"/>
        <v>10235.31</v>
      </c>
      <c r="O57" s="56">
        <v>49.0</v>
      </c>
      <c r="P57" s="59"/>
      <c r="Q57" s="59"/>
      <c r="R57" s="149" t="s">
        <v>88</v>
      </c>
      <c r="S57" s="143">
        <f>SUM(S42:S56)</f>
        <v>243203.3193</v>
      </c>
      <c r="T57" s="96">
        <f>SUM(S57-J57)</f>
        <v>4678.3193</v>
      </c>
      <c r="U57" s="150">
        <f>SUM(S57-J57)/J57</f>
        <v>0.01961353862</v>
      </c>
      <c r="V57" s="96">
        <f>SUM(S57-L57)</f>
        <v>-5556.9907</v>
      </c>
      <c r="W57" s="150">
        <f>SUM(S57-L57)/L57</f>
        <v>-0.02233873523</v>
      </c>
      <c r="X57" s="145">
        <f t="shared" ref="X57:Z57" si="48">SUM(X42:X56)</f>
        <v>0</v>
      </c>
      <c r="Y57" s="145">
        <f t="shared" si="48"/>
        <v>0</v>
      </c>
      <c r="Z57" s="146">
        <f t="shared" si="48"/>
        <v>0</v>
      </c>
      <c r="AA57" s="147">
        <v>0.0</v>
      </c>
      <c r="AB57" s="56">
        <v>49.0</v>
      </c>
      <c r="AC57" s="63"/>
      <c r="AD57" s="8"/>
      <c r="AE57" s="8"/>
    </row>
    <row r="58" ht="12.0" customHeight="1">
      <c r="A58" s="56">
        <v>50.0</v>
      </c>
      <c r="B58" s="64"/>
      <c r="C58" s="64"/>
      <c r="D58" s="64"/>
      <c r="E58" s="64"/>
      <c r="F58" s="64"/>
      <c r="G58" s="64"/>
      <c r="H58" s="64"/>
      <c r="I58" s="64"/>
      <c r="J58" s="66"/>
      <c r="K58" s="64"/>
      <c r="L58" s="67"/>
      <c r="M58" s="67"/>
      <c r="N58" s="78"/>
      <c r="O58" s="56">
        <v>50.0</v>
      </c>
      <c r="P58" s="59"/>
      <c r="Q58" s="59"/>
      <c r="R58" s="149"/>
      <c r="S58" s="69"/>
      <c r="T58" s="79"/>
      <c r="U58" s="79"/>
      <c r="V58" s="79"/>
      <c r="W58" s="79"/>
      <c r="X58" s="64"/>
      <c r="Y58" s="64"/>
      <c r="Z58" s="71"/>
      <c r="AA58" s="64"/>
      <c r="AB58" s="56">
        <v>50.0</v>
      </c>
      <c r="AC58" s="63"/>
      <c r="AD58" s="8"/>
      <c r="AE58" s="8"/>
    </row>
    <row r="59" ht="12.0" customHeight="1">
      <c r="A59" s="56">
        <v>51.0</v>
      </c>
      <c r="B59" s="64"/>
      <c r="C59" s="64"/>
      <c r="D59" s="64"/>
      <c r="E59" s="64"/>
      <c r="F59" s="64"/>
      <c r="G59" s="64"/>
      <c r="H59" s="64"/>
      <c r="I59" s="64"/>
      <c r="J59" s="66"/>
      <c r="K59" s="64"/>
      <c r="L59" s="67"/>
      <c r="M59" s="67"/>
      <c r="N59" s="78"/>
      <c r="O59" s="56">
        <v>51.0</v>
      </c>
      <c r="P59" s="157" t="s">
        <v>89</v>
      </c>
      <c r="Q59" s="59"/>
      <c r="R59" s="158" t="s">
        <v>90</v>
      </c>
      <c r="S59" s="69"/>
      <c r="T59" s="64"/>
      <c r="U59" s="64"/>
      <c r="V59" s="64"/>
      <c r="W59" s="64"/>
      <c r="X59" s="64"/>
      <c r="Y59" s="64"/>
      <c r="Z59" s="71"/>
      <c r="AA59" s="64"/>
      <c r="AB59" s="56">
        <v>51.0</v>
      </c>
      <c r="AC59" s="63"/>
      <c r="AD59" s="8"/>
      <c r="AE59" s="8"/>
    </row>
    <row r="60" ht="12.0" customHeight="1">
      <c r="A60" s="56">
        <v>52.0</v>
      </c>
      <c r="B60" s="64">
        <v>0.0</v>
      </c>
      <c r="C60" s="64">
        <v>11152.0</v>
      </c>
      <c r="D60" s="64">
        <v>0.0</v>
      </c>
      <c r="E60" s="64">
        <v>0.0</v>
      </c>
      <c r="F60" s="72">
        <v>1817.0</v>
      </c>
      <c r="G60" s="64">
        <v>1543.0</v>
      </c>
      <c r="H60" s="64">
        <v>15000.0</v>
      </c>
      <c r="I60" s="64">
        <f t="shared" ref="I60:I61" si="49">SUM(G60-H60)</f>
        <v>-13457</v>
      </c>
      <c r="J60" s="66">
        <v>15000.0</v>
      </c>
      <c r="K60" s="64">
        <v>15000.0</v>
      </c>
      <c r="L60" s="67">
        <v>15000.0</v>
      </c>
      <c r="M60" s="67"/>
      <c r="N60" s="73">
        <f t="shared" ref="N60:N61" si="50">SUM(L60-J60)</f>
        <v>0</v>
      </c>
      <c r="O60" s="56">
        <v>52.0</v>
      </c>
      <c r="P60" s="59"/>
      <c r="Q60" s="59"/>
      <c r="R60" s="125" t="s">
        <v>91</v>
      </c>
      <c r="S60" s="69">
        <v>15000.0</v>
      </c>
      <c r="T60" s="75">
        <f t="shared" ref="T60:T61" si="51">SUM(S60-J60)</f>
        <v>0</v>
      </c>
      <c r="U60" s="77"/>
      <c r="V60" s="75"/>
      <c r="W60" s="77"/>
      <c r="X60" s="64"/>
      <c r="Y60" s="64"/>
      <c r="Z60" s="71"/>
      <c r="AA60" s="64">
        <v>0.0</v>
      </c>
      <c r="AB60" s="56">
        <v>52.0</v>
      </c>
      <c r="AC60" s="63"/>
      <c r="AD60" s="8"/>
      <c r="AE60" s="8"/>
    </row>
    <row r="61" ht="12.0" customHeight="1">
      <c r="A61" s="56">
        <v>53.0</v>
      </c>
      <c r="B61" s="64">
        <v>0.0</v>
      </c>
      <c r="C61" s="64">
        <v>0.0</v>
      </c>
      <c r="D61" s="64">
        <v>0.0</v>
      </c>
      <c r="E61" s="64">
        <v>0.0</v>
      </c>
      <c r="F61" s="64">
        <v>0.0</v>
      </c>
      <c r="G61" s="64">
        <v>0.0</v>
      </c>
      <c r="H61" s="64">
        <v>16331.0</v>
      </c>
      <c r="I61" s="64">
        <f t="shared" si="49"/>
        <v>-16331</v>
      </c>
      <c r="J61" s="66">
        <v>30000.0</v>
      </c>
      <c r="K61" s="64">
        <v>30000.0</v>
      </c>
      <c r="L61" s="67">
        <v>30000.0</v>
      </c>
      <c r="M61" s="67"/>
      <c r="N61" s="73">
        <f t="shared" si="50"/>
        <v>0</v>
      </c>
      <c r="O61" s="56">
        <v>53.0</v>
      </c>
      <c r="P61" s="59"/>
      <c r="Q61" s="59"/>
      <c r="R61" s="125" t="s">
        <v>92</v>
      </c>
      <c r="S61" s="90">
        <v>30000.0</v>
      </c>
      <c r="T61" s="75">
        <f t="shared" si="51"/>
        <v>0</v>
      </c>
      <c r="U61" s="77"/>
      <c r="V61" s="75"/>
      <c r="W61" s="77"/>
      <c r="X61" s="64"/>
      <c r="Y61" s="64"/>
      <c r="Z61" s="71"/>
      <c r="AA61" s="64">
        <v>0.0</v>
      </c>
      <c r="AB61" s="56">
        <v>53.0</v>
      </c>
      <c r="AC61" s="63"/>
      <c r="AD61" s="8"/>
      <c r="AE61" s="8"/>
    </row>
    <row r="62" ht="12.0" customHeight="1">
      <c r="A62" s="56">
        <v>54.0</v>
      </c>
      <c r="B62" s="64"/>
      <c r="C62" s="64"/>
      <c r="D62" s="64"/>
      <c r="E62" s="64"/>
      <c r="F62" s="64"/>
      <c r="G62" s="64"/>
      <c r="H62" s="64"/>
      <c r="I62" s="64"/>
      <c r="J62" s="66"/>
      <c r="K62" s="64"/>
      <c r="L62" s="67"/>
      <c r="M62" s="67"/>
      <c r="N62" s="78"/>
      <c r="O62" s="56">
        <v>54.0</v>
      </c>
      <c r="P62" s="59"/>
      <c r="Q62" s="59"/>
      <c r="R62" s="149"/>
      <c r="S62" s="69"/>
      <c r="T62" s="64"/>
      <c r="U62" s="64"/>
      <c r="V62" s="64"/>
      <c r="W62" s="64"/>
      <c r="X62" s="64"/>
      <c r="Y62" s="64"/>
      <c r="Z62" s="71"/>
      <c r="AA62" s="64"/>
      <c r="AB62" s="56">
        <v>54.0</v>
      </c>
      <c r="AC62" s="63"/>
      <c r="AD62" s="8"/>
      <c r="AE62" s="8"/>
    </row>
    <row r="63" ht="12.0" customHeight="1">
      <c r="A63" s="56">
        <v>55.0</v>
      </c>
      <c r="B63" s="64"/>
      <c r="C63" s="64"/>
      <c r="D63" s="64"/>
      <c r="E63" s="64"/>
      <c r="F63" s="64"/>
      <c r="G63" s="64"/>
      <c r="H63" s="64"/>
      <c r="I63" s="64"/>
      <c r="J63" s="66"/>
      <c r="K63" s="64"/>
      <c r="L63" s="67"/>
      <c r="M63" s="67"/>
      <c r="N63" s="78"/>
      <c r="O63" s="56">
        <v>55.0</v>
      </c>
      <c r="P63" s="59"/>
      <c r="Q63" s="59"/>
      <c r="R63" s="139"/>
      <c r="S63" s="90"/>
      <c r="T63" s="64"/>
      <c r="U63" s="64"/>
      <c r="V63" s="64"/>
      <c r="W63" s="64"/>
      <c r="X63" s="64"/>
      <c r="Y63" s="64"/>
      <c r="Z63" s="71"/>
      <c r="AA63" s="64"/>
      <c r="AB63" s="56">
        <v>55.0</v>
      </c>
      <c r="AC63" s="63"/>
      <c r="AD63" s="8"/>
      <c r="AE63" s="8"/>
    </row>
    <row r="64" ht="12.0" customHeight="1">
      <c r="A64" s="56">
        <v>56.0</v>
      </c>
      <c r="B64" s="72">
        <v>186612.0</v>
      </c>
      <c r="C64" s="72">
        <v>183501.0</v>
      </c>
      <c r="D64" s="64">
        <v>193102.0</v>
      </c>
      <c r="E64" s="64">
        <v>217894.0</v>
      </c>
      <c r="F64" s="72">
        <v>246078.0</v>
      </c>
      <c r="G64" s="64">
        <v>258705.0</v>
      </c>
      <c r="H64" s="64">
        <v>195000.0</v>
      </c>
      <c r="I64" s="64">
        <f>SUM(G64-H64)</f>
        <v>63705</v>
      </c>
      <c r="J64" s="64"/>
      <c r="K64" s="64"/>
      <c r="L64" s="64"/>
      <c r="M64" s="64"/>
      <c r="N64" s="78"/>
      <c r="O64" s="56">
        <v>56.0</v>
      </c>
      <c r="P64" s="159" t="s">
        <v>93</v>
      </c>
      <c r="Q64" s="21"/>
      <c r="R64" s="22"/>
      <c r="S64" s="69"/>
      <c r="T64" s="70"/>
      <c r="U64" s="70"/>
      <c r="V64" s="64"/>
      <c r="W64" s="64"/>
      <c r="X64" s="64"/>
      <c r="Y64" s="64"/>
      <c r="Z64" s="64"/>
      <c r="AA64" s="64"/>
      <c r="AB64" s="56">
        <v>56.0</v>
      </c>
      <c r="AC64" s="63"/>
      <c r="AD64" s="8"/>
      <c r="AE64" s="8"/>
    </row>
    <row r="65" ht="12.0" customHeight="1">
      <c r="A65" s="56">
        <v>57.0</v>
      </c>
      <c r="B65" s="70"/>
      <c r="C65" s="70"/>
      <c r="D65" s="70"/>
      <c r="E65" s="70"/>
      <c r="F65" s="70"/>
      <c r="G65" s="70"/>
      <c r="H65" s="70"/>
      <c r="I65" s="70"/>
      <c r="J65" s="88">
        <v>207000.0</v>
      </c>
      <c r="K65" s="70">
        <v>207000.0</v>
      </c>
      <c r="L65" s="160">
        <v>208953.0</v>
      </c>
      <c r="M65" s="89"/>
      <c r="N65" s="73">
        <f t="shared" ref="N65:N66" si="54">SUM(L65-J65)</f>
        <v>1953</v>
      </c>
      <c r="O65" s="56">
        <v>57.0</v>
      </c>
      <c r="P65" s="161" t="s">
        <v>94</v>
      </c>
      <c r="Q65" s="103"/>
      <c r="R65" s="104"/>
      <c r="S65" s="86">
        <v>223059.0</v>
      </c>
      <c r="T65" s="75"/>
      <c r="U65" s="77"/>
      <c r="V65" s="98"/>
      <c r="W65" s="99"/>
      <c r="X65" s="70"/>
      <c r="Y65" s="70"/>
      <c r="Z65" s="91"/>
      <c r="AA65" s="70">
        <v>0.0</v>
      </c>
      <c r="AB65" s="56">
        <v>57.0</v>
      </c>
      <c r="AC65" s="63"/>
      <c r="AD65" s="8"/>
      <c r="AE65" s="8"/>
    </row>
    <row r="66" ht="13.5" customHeight="1">
      <c r="A66" s="105">
        <v>58.0</v>
      </c>
      <c r="B66" s="106">
        <f t="shared" ref="B66:H66" si="52">SUM(B39,B57,B60,B61,B64)</f>
        <v>481822</v>
      </c>
      <c r="C66" s="106">
        <f t="shared" si="52"/>
        <v>470743</v>
      </c>
      <c r="D66" s="106">
        <f t="shared" si="52"/>
        <v>474536</v>
      </c>
      <c r="E66" s="106">
        <f t="shared" si="52"/>
        <v>507034</v>
      </c>
      <c r="F66" s="106">
        <f t="shared" si="52"/>
        <v>563312</v>
      </c>
      <c r="G66" s="106">
        <f t="shared" si="52"/>
        <v>598826.1</v>
      </c>
      <c r="H66" s="106">
        <f t="shared" si="52"/>
        <v>591675</v>
      </c>
      <c r="I66" s="106">
        <f>SUM(G66-H66)</f>
        <v>7151.1</v>
      </c>
      <c r="J66" s="107">
        <f t="shared" ref="J66:M66" si="53">SUM(J39,J57,J60,J61,J65)</f>
        <v>639442.56</v>
      </c>
      <c r="K66" s="106">
        <f t="shared" si="53"/>
        <v>447361.23</v>
      </c>
      <c r="L66" s="108">
        <f t="shared" si="53"/>
        <v>652200.87</v>
      </c>
      <c r="M66" s="108">
        <f t="shared" si="53"/>
        <v>0</v>
      </c>
      <c r="N66" s="73">
        <f t="shared" si="54"/>
        <v>12758.31</v>
      </c>
      <c r="O66" s="105">
        <v>58.0</v>
      </c>
      <c r="P66" s="109" t="s">
        <v>95</v>
      </c>
      <c r="Q66" s="110"/>
      <c r="R66" s="111"/>
      <c r="S66" s="112">
        <f>SUM(S39,S57,S60,S61,S65)</f>
        <v>661500.1926</v>
      </c>
      <c r="T66" s="98">
        <f>SUM(S66-J66)</f>
        <v>22057.63257</v>
      </c>
      <c r="U66" s="99">
        <f>SUM(S66-J66)/J66</f>
        <v>0.03449509612</v>
      </c>
      <c r="V66" s="98">
        <f>SUM(S66-L66)</f>
        <v>9299.322573</v>
      </c>
      <c r="W66" s="99">
        <f>SUM(S66-L66)/L66</f>
        <v>0.01425837192</v>
      </c>
      <c r="X66" s="106">
        <f t="shared" ref="X66:Z66" si="55">SUM(X39,X57,X60,X61,X65)</f>
        <v>0</v>
      </c>
      <c r="Y66" s="106">
        <f t="shared" si="55"/>
        <v>0</v>
      </c>
      <c r="Z66" s="162">
        <f t="shared" si="55"/>
        <v>0</v>
      </c>
      <c r="AA66" s="114">
        <v>0.0</v>
      </c>
      <c r="AB66" s="105">
        <v>58.0</v>
      </c>
      <c r="AC66" s="115"/>
      <c r="AD66" s="8"/>
      <c r="AE66" s="8"/>
    </row>
    <row r="67" ht="12.75" customHeight="1">
      <c r="A67" s="163" t="s">
        <v>96</v>
      </c>
      <c r="D67" s="163"/>
      <c r="E67" s="163"/>
      <c r="F67" s="163"/>
      <c r="G67" s="163"/>
      <c r="H67" s="163"/>
      <c r="I67" s="163"/>
      <c r="J67" s="164" t="s">
        <v>97</v>
      </c>
      <c r="K67" s="165"/>
      <c r="L67" s="165"/>
      <c r="M67" s="165"/>
      <c r="N67" s="165"/>
      <c r="O67" s="165"/>
      <c r="P67" s="165"/>
      <c r="Q67" s="165"/>
      <c r="R67" s="165"/>
      <c r="S67" s="165"/>
      <c r="T67" s="166"/>
      <c r="U67" s="166"/>
      <c r="V67" s="166"/>
      <c r="W67" s="166"/>
      <c r="X67" s="3"/>
      <c r="Y67" s="3"/>
      <c r="Z67" s="3"/>
      <c r="AA67" s="3"/>
      <c r="AB67" s="7"/>
      <c r="AC67" s="3"/>
      <c r="AD67" s="8"/>
      <c r="AE67" s="8"/>
    </row>
    <row r="68" ht="12.75" customHeight="1">
      <c r="A68" s="1"/>
      <c r="B68" s="2"/>
      <c r="C68" s="2"/>
      <c r="D68" s="2"/>
      <c r="E68" s="2"/>
      <c r="F68" s="2"/>
      <c r="G68" s="2"/>
      <c r="H68" s="2"/>
      <c r="I68" s="2"/>
      <c r="J68" s="167" t="s">
        <v>98</v>
      </c>
      <c r="T68" s="167"/>
      <c r="U68" s="167"/>
      <c r="V68" s="167"/>
      <c r="W68" s="167"/>
      <c r="X68" s="3"/>
      <c r="Y68" s="10"/>
      <c r="Z68" s="10"/>
      <c r="AA68" s="10"/>
      <c r="AB68" s="7"/>
      <c r="AC68" s="3"/>
      <c r="AD68" s="8"/>
      <c r="AE68" s="8"/>
    </row>
    <row r="69" ht="12.75" customHeight="1">
      <c r="A69" s="1"/>
      <c r="B69" s="2"/>
      <c r="C69" s="2"/>
      <c r="D69" s="2"/>
      <c r="E69" s="2"/>
      <c r="F69" s="2"/>
      <c r="G69" s="2"/>
      <c r="H69" s="2"/>
      <c r="I69" s="2"/>
      <c r="T69" s="167"/>
      <c r="U69" s="167"/>
      <c r="V69" s="167"/>
      <c r="W69" s="167"/>
      <c r="X69" s="3"/>
      <c r="Y69" s="3"/>
      <c r="Z69" s="3"/>
      <c r="AA69" s="3"/>
      <c r="AB69" s="7"/>
      <c r="AC69" s="3"/>
      <c r="AD69" s="8"/>
      <c r="AE69" s="8"/>
    </row>
    <row r="70" ht="10.5" customHeight="1">
      <c r="A70" s="1"/>
      <c r="B70" s="2"/>
      <c r="C70" s="2"/>
      <c r="D70" s="2"/>
      <c r="E70" s="2"/>
      <c r="F70" s="2"/>
      <c r="G70" s="2"/>
      <c r="H70" s="2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7"/>
      <c r="AC70" s="3"/>
      <c r="AD70" s="8"/>
      <c r="AE70" s="8"/>
    </row>
    <row r="71" ht="10.5" customHeight="1">
      <c r="A71" s="7"/>
      <c r="B71" s="168">
        <f t="shared" ref="B71:H71" si="56">SUM(B23-B66)</f>
        <v>0</v>
      </c>
      <c r="C71" s="168">
        <f t="shared" si="56"/>
        <v>0</v>
      </c>
      <c r="D71" s="168">
        <f t="shared" si="56"/>
        <v>0</v>
      </c>
      <c r="E71" s="168">
        <f t="shared" si="56"/>
        <v>0</v>
      </c>
      <c r="F71" s="168">
        <f t="shared" si="56"/>
        <v>0</v>
      </c>
      <c r="G71" s="168">
        <f t="shared" si="56"/>
        <v>-0.09999999998</v>
      </c>
      <c r="H71" s="168">
        <f t="shared" si="56"/>
        <v>8825</v>
      </c>
      <c r="I71" s="168"/>
      <c r="J71" s="168">
        <f t="shared" ref="J71:M71" si="57">SUM(J23-J66)</f>
        <v>0</v>
      </c>
      <c r="K71" s="168">
        <f t="shared" si="57"/>
        <v>146620.65</v>
      </c>
      <c r="L71" s="168">
        <f t="shared" si="57"/>
        <v>-0.4500000001</v>
      </c>
      <c r="M71" s="168">
        <f t="shared" si="57"/>
        <v>0</v>
      </c>
      <c r="N71" s="168"/>
      <c r="O71" s="169"/>
      <c r="P71" s="169"/>
      <c r="Q71" s="169"/>
      <c r="R71" s="169"/>
      <c r="S71" s="168">
        <f>SUM(S23-S66)</f>
        <v>-0.192573</v>
      </c>
      <c r="T71" s="168"/>
      <c r="U71" s="168"/>
      <c r="V71" s="168"/>
      <c r="W71" s="168"/>
      <c r="X71" s="168">
        <f t="shared" ref="X71:Y71" si="58">SUM(X23-X66)</f>
        <v>0</v>
      </c>
      <c r="Y71" s="168">
        <f t="shared" si="58"/>
        <v>0</v>
      </c>
      <c r="Z71" s="168"/>
      <c r="AA71" s="168"/>
      <c r="AB71" s="7"/>
      <c r="AC71" s="169"/>
      <c r="AD71" s="8"/>
      <c r="AE71" s="8"/>
    </row>
    <row r="72" ht="10.5" customHeight="1">
      <c r="A72" s="7"/>
      <c r="B72" s="168">
        <f t="shared" ref="B72:H72" si="59">B64</f>
        <v>186612</v>
      </c>
      <c r="C72" s="168">
        <f t="shared" si="59"/>
        <v>183501</v>
      </c>
      <c r="D72" s="168">
        <f t="shared" si="59"/>
        <v>193102</v>
      </c>
      <c r="E72" s="168">
        <f t="shared" si="59"/>
        <v>217894</v>
      </c>
      <c r="F72" s="168">
        <f t="shared" si="59"/>
        <v>246078</v>
      </c>
      <c r="G72" s="168">
        <f t="shared" si="59"/>
        <v>258705</v>
      </c>
      <c r="H72" s="168">
        <f t="shared" si="59"/>
        <v>195000</v>
      </c>
      <c r="I72" s="168"/>
      <c r="J72" s="168">
        <f t="shared" ref="J72:M72" si="60">SUM(J60,J61,J65)</f>
        <v>252000</v>
      </c>
      <c r="K72" s="168">
        <f t="shared" si="60"/>
        <v>252000</v>
      </c>
      <c r="L72" s="168">
        <f t="shared" si="60"/>
        <v>253953</v>
      </c>
      <c r="M72" s="168">
        <f t="shared" si="60"/>
        <v>0</v>
      </c>
      <c r="N72" s="168"/>
      <c r="O72" s="169"/>
      <c r="P72" s="169"/>
      <c r="Q72" s="169"/>
      <c r="R72" s="169" t="s">
        <v>99</v>
      </c>
      <c r="S72" s="168">
        <f>SUM(S60,S61,S65)</f>
        <v>268059</v>
      </c>
      <c r="T72" s="169"/>
      <c r="U72" s="169"/>
      <c r="V72" s="169"/>
      <c r="W72" s="169"/>
      <c r="X72" s="168">
        <f t="shared" ref="X72:Y72" si="61">SUM(X60,X61,X65)</f>
        <v>0</v>
      </c>
      <c r="Y72" s="168">
        <f t="shared" si="61"/>
        <v>0</v>
      </c>
      <c r="Z72" s="168"/>
      <c r="AA72" s="168"/>
      <c r="AB72" s="7"/>
      <c r="AC72" s="169"/>
      <c r="AD72" s="8"/>
      <c r="AE72" s="8"/>
    </row>
    <row r="73" ht="10.5" customHeight="1">
      <c r="A73" s="7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9"/>
      <c r="P73" s="169"/>
      <c r="Q73" s="169"/>
      <c r="R73" s="169"/>
      <c r="S73" s="168"/>
      <c r="T73" s="169"/>
      <c r="U73" s="169"/>
      <c r="V73" s="169"/>
      <c r="W73" s="169"/>
      <c r="X73" s="168"/>
      <c r="Y73" s="168"/>
      <c r="Z73" s="168"/>
      <c r="AA73" s="168"/>
      <c r="AB73" s="7"/>
      <c r="AC73" s="169"/>
      <c r="AD73" s="8"/>
      <c r="AE73" s="8"/>
    </row>
    <row r="74" ht="10.5" customHeight="1">
      <c r="A74" s="7"/>
      <c r="B74" s="168">
        <f t="shared" ref="B74:H74" si="62">SUM(B39+B57)-B16-B17</f>
        <v>233313</v>
      </c>
      <c r="C74" s="168">
        <f t="shared" si="62"/>
        <v>213794</v>
      </c>
      <c r="D74" s="168">
        <f t="shared" si="62"/>
        <v>217955</v>
      </c>
      <c r="E74" s="168">
        <f t="shared" si="62"/>
        <v>223995</v>
      </c>
      <c r="F74" s="168">
        <f t="shared" si="62"/>
        <v>242788</v>
      </c>
      <c r="G74" s="168">
        <f t="shared" si="62"/>
        <v>265345.1</v>
      </c>
      <c r="H74" s="168">
        <f t="shared" si="62"/>
        <v>292344</v>
      </c>
      <c r="I74" s="168"/>
      <c r="J74" s="168">
        <f>SUM(J39+J57)-J16-J17</f>
        <v>303942.56</v>
      </c>
      <c r="K74" s="168"/>
      <c r="L74" s="168">
        <f>SUM(L39+L57)-L16-L17</f>
        <v>312747.87</v>
      </c>
      <c r="M74" s="168"/>
      <c r="N74" s="168"/>
      <c r="O74" s="169"/>
      <c r="P74" s="169"/>
      <c r="Q74" s="169"/>
      <c r="R74" s="169" t="s">
        <v>100</v>
      </c>
      <c r="S74" s="168">
        <f>SUM(S39+S57)-S16-S17</f>
        <v>312941.1926</v>
      </c>
      <c r="T74" s="169"/>
      <c r="U74" s="169"/>
      <c r="V74" s="169"/>
      <c r="W74" s="169"/>
      <c r="X74" s="168"/>
      <c r="Y74" s="168"/>
      <c r="Z74" s="168"/>
      <c r="AA74" s="168"/>
      <c r="AB74" s="7"/>
      <c r="AC74" s="169"/>
      <c r="AD74" s="8"/>
      <c r="AE74" s="8"/>
    </row>
    <row r="75" ht="15.0" customHeight="1">
      <c r="A75" s="8"/>
      <c r="B75" s="170">
        <f t="shared" ref="B75:G75" si="63">SUM(B14-B74)</f>
        <v>-16188</v>
      </c>
      <c r="C75" s="170">
        <f t="shared" si="63"/>
        <v>8042</v>
      </c>
      <c r="D75" s="170">
        <f t="shared" si="63"/>
        <v>9601</v>
      </c>
      <c r="E75" s="170">
        <f t="shared" si="63"/>
        <v>22897</v>
      </c>
      <c r="F75" s="170">
        <f t="shared" si="63"/>
        <v>19008</v>
      </c>
      <c r="G75" s="170">
        <f t="shared" si="63"/>
        <v>2315.9</v>
      </c>
      <c r="H75" s="171"/>
      <c r="I75" s="171"/>
      <c r="J75" s="170">
        <f>SUM(J14-J74)</f>
        <v>-25000</v>
      </c>
      <c r="K75" s="171"/>
      <c r="L75" s="170">
        <f>SUM(L14-L74)</f>
        <v>-33805.31</v>
      </c>
      <c r="M75" s="8"/>
      <c r="N75" s="8"/>
      <c r="O75" s="8"/>
      <c r="P75" s="8"/>
      <c r="Q75" s="8"/>
      <c r="R75" s="8" t="s">
        <v>101</v>
      </c>
      <c r="S75" s="170">
        <f>SUM(S14-S74)+S34</f>
        <v>-3474.192573</v>
      </c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ht="15.0" customHeight="1">
      <c r="A76" s="8"/>
      <c r="B76" s="8"/>
      <c r="C76" s="8"/>
      <c r="D76" s="8"/>
      <c r="E76" s="8"/>
      <c r="F76" s="8"/>
      <c r="G76" s="172">
        <v>146102.0</v>
      </c>
      <c r="H76" s="172">
        <v>146103.0</v>
      </c>
      <c r="I76" s="172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ht="15.0" customHeight="1">
      <c r="A77" s="8"/>
      <c r="B77" s="173">
        <f t="shared" ref="B77:H77" si="64">B27</f>
        <v>67037</v>
      </c>
      <c r="C77" s="173">
        <f t="shared" si="64"/>
        <v>67397</v>
      </c>
      <c r="D77" s="173">
        <f t="shared" si="64"/>
        <v>67689</v>
      </c>
      <c r="E77" s="173">
        <f t="shared" si="64"/>
        <v>72469</v>
      </c>
      <c r="F77" s="173">
        <f t="shared" si="64"/>
        <v>72597</v>
      </c>
      <c r="G77" s="173">
        <f t="shared" si="64"/>
        <v>75791</v>
      </c>
      <c r="H77" s="173">
        <f t="shared" si="64"/>
        <v>72598</v>
      </c>
      <c r="I77" s="173"/>
      <c r="J77" s="173">
        <f>J27</f>
        <v>82620</v>
      </c>
      <c r="K77" s="8"/>
      <c r="L77" s="173">
        <f>L27</f>
        <v>82620</v>
      </c>
      <c r="M77" s="8"/>
      <c r="N77" s="8"/>
      <c r="O77" s="8"/>
      <c r="P77" s="8"/>
      <c r="Q77" s="8"/>
      <c r="R77" s="8" t="s">
        <v>102</v>
      </c>
      <c r="S77" s="173">
        <f>S27</f>
        <v>85422.844</v>
      </c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ht="15.0" customHeight="1">
      <c r="A78" s="8"/>
      <c r="B78" s="173">
        <f t="shared" ref="B78:G78" si="65">SUM(B31+B32+B34)</f>
        <v>0</v>
      </c>
      <c r="C78" s="173">
        <f t="shared" si="65"/>
        <v>0</v>
      </c>
      <c r="D78" s="173">
        <f t="shared" si="65"/>
        <v>0</v>
      </c>
      <c r="E78" s="173">
        <f t="shared" si="65"/>
        <v>0</v>
      </c>
      <c r="F78" s="173">
        <f t="shared" si="65"/>
        <v>0</v>
      </c>
      <c r="G78" s="173">
        <f t="shared" si="65"/>
        <v>28874.54</v>
      </c>
      <c r="H78" s="173">
        <f>SUM(H31+H32+H34)-2500</f>
        <v>52204</v>
      </c>
      <c r="I78" s="173"/>
      <c r="J78" s="173">
        <f>SUM(J31+J32+J34)-2500</f>
        <v>54807.56</v>
      </c>
      <c r="K78" s="8"/>
      <c r="L78" s="173">
        <f>SUM(L31+L32+L34)-2500</f>
        <v>54807.56</v>
      </c>
      <c r="M78" s="8"/>
      <c r="N78" s="8"/>
      <c r="O78" s="8"/>
      <c r="P78" s="8"/>
      <c r="Q78" s="8"/>
      <c r="R78" s="8" t="s">
        <v>103</v>
      </c>
      <c r="S78" s="173">
        <f>SUM(S31+S32+S34)-2500</f>
        <v>52489</v>
      </c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ht="15.0" customHeight="1">
      <c r="A79" s="8"/>
      <c r="B79" s="174">
        <f t="shared" ref="B79:H79" si="66">SUM(B77:B78)</f>
        <v>67037</v>
      </c>
      <c r="C79" s="174">
        <f t="shared" si="66"/>
        <v>67397</v>
      </c>
      <c r="D79" s="174">
        <f t="shared" si="66"/>
        <v>67689</v>
      </c>
      <c r="E79" s="174">
        <f t="shared" si="66"/>
        <v>72469</v>
      </c>
      <c r="F79" s="174">
        <f t="shared" si="66"/>
        <v>72597</v>
      </c>
      <c r="G79" s="174">
        <f t="shared" si="66"/>
        <v>104665.54</v>
      </c>
      <c r="H79" s="174">
        <f t="shared" si="66"/>
        <v>124802</v>
      </c>
      <c r="I79" s="174"/>
      <c r="J79" s="174">
        <f>SUM(J77:J78)</f>
        <v>137427.56</v>
      </c>
      <c r="K79" s="8"/>
      <c r="L79" s="174">
        <f>SUM(L77:L78)</f>
        <v>137427.56</v>
      </c>
      <c r="M79" s="8"/>
      <c r="N79" s="8"/>
      <c r="O79" s="8"/>
      <c r="P79" s="8"/>
      <c r="Q79" s="8"/>
      <c r="R79" s="8"/>
      <c r="S79" s="174">
        <f>SUM(S77:S78)</f>
        <v>137911.844</v>
      </c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ht="15.0" customHeight="1">
      <c r="A80" s="8"/>
      <c r="B80" s="175"/>
      <c r="C80" s="148">
        <f t="shared" ref="C80:H80" si="67">SUM(C79-B79)/B79</f>
        <v>0.005370168713</v>
      </c>
      <c r="D80" s="148">
        <f t="shared" si="67"/>
        <v>0.004332537057</v>
      </c>
      <c r="E80" s="148">
        <f t="shared" si="67"/>
        <v>0.07061708697</v>
      </c>
      <c r="F80" s="148">
        <f t="shared" si="67"/>
        <v>0.001766272475</v>
      </c>
      <c r="G80" s="148">
        <f t="shared" si="67"/>
        <v>0.4417336805</v>
      </c>
      <c r="H80" s="148">
        <f t="shared" si="67"/>
        <v>0.1923886314</v>
      </c>
      <c r="I80" s="148"/>
      <c r="J80" s="148">
        <f>SUM(J79-H79)/H79</f>
        <v>0.1011647249</v>
      </c>
      <c r="K80" s="8"/>
      <c r="L80" s="148">
        <f>SUM(L79-J79)/J79</f>
        <v>0</v>
      </c>
      <c r="M80" s="8"/>
      <c r="N80" s="8"/>
      <c r="O80" s="8"/>
      <c r="P80" s="8"/>
      <c r="Q80" s="8"/>
      <c r="R80" s="8"/>
      <c r="S80" s="148">
        <f>SUM(S79-J79)/J79</f>
        <v>0.003523921985</v>
      </c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ht="15.0" customHeight="1">
      <c r="A81" s="8"/>
      <c r="B81" s="173">
        <f t="shared" ref="B81:H81" si="68">B46</f>
        <v>63250</v>
      </c>
      <c r="C81" s="173">
        <f t="shared" si="68"/>
        <v>64190</v>
      </c>
      <c r="D81" s="173">
        <f t="shared" si="68"/>
        <v>66450</v>
      </c>
      <c r="E81" s="173">
        <f t="shared" si="68"/>
        <v>70783</v>
      </c>
      <c r="F81" s="173">
        <f t="shared" si="68"/>
        <v>74545</v>
      </c>
      <c r="G81" s="173">
        <f t="shared" si="68"/>
        <v>77646</v>
      </c>
      <c r="H81" s="173">
        <f t="shared" si="68"/>
        <v>79500</v>
      </c>
      <c r="I81" s="173"/>
      <c r="J81" s="173">
        <f>J46</f>
        <v>81090</v>
      </c>
      <c r="K81" s="8"/>
      <c r="L81" s="173">
        <f>L46</f>
        <v>80100.31</v>
      </c>
      <c r="M81" s="8"/>
      <c r="N81" s="8"/>
      <c r="O81" s="8"/>
      <c r="P81" s="8"/>
      <c r="Q81" s="8"/>
      <c r="R81" s="8" t="s">
        <v>104</v>
      </c>
      <c r="S81" s="173">
        <f>S46</f>
        <v>82503.3193</v>
      </c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ht="15.0" customHeight="1">
      <c r="A82" s="8"/>
      <c r="B82" s="8"/>
      <c r="C82" s="148">
        <f t="shared" ref="C82:H82" si="69">SUM(C81-B81)/B81</f>
        <v>0.01486166008</v>
      </c>
      <c r="D82" s="148">
        <f t="shared" si="69"/>
        <v>0.03520797632</v>
      </c>
      <c r="E82" s="148">
        <f t="shared" si="69"/>
        <v>0.0652069225</v>
      </c>
      <c r="F82" s="148">
        <f t="shared" si="69"/>
        <v>0.05314835483</v>
      </c>
      <c r="G82" s="148">
        <f t="shared" si="69"/>
        <v>0.04159903414</v>
      </c>
      <c r="H82" s="148">
        <f t="shared" si="69"/>
        <v>0.02387759833</v>
      </c>
      <c r="I82" s="148"/>
      <c r="J82" s="148">
        <f>SUM(J81-G81)/G81</f>
        <v>0.0443551503</v>
      </c>
      <c r="K82" s="8"/>
      <c r="L82" s="148">
        <f>SUM(L81-J81)/J81</f>
        <v>-0.01220483413</v>
      </c>
      <c r="M82" s="8"/>
      <c r="N82" s="8"/>
      <c r="O82" s="8"/>
      <c r="P82" s="8"/>
      <c r="Q82" s="8"/>
      <c r="R82" s="8"/>
      <c r="S82" s="148">
        <f>SUM(S81-J81)/J81</f>
        <v>0.01742902084</v>
      </c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ht="15.0" customHeight="1">
      <c r="A84" s="8"/>
      <c r="B84" s="175">
        <f t="shared" ref="B84:H84" si="70">SUM(B79,B81)</f>
        <v>130287</v>
      </c>
      <c r="C84" s="175">
        <f t="shared" si="70"/>
        <v>131587</v>
      </c>
      <c r="D84" s="175">
        <f t="shared" si="70"/>
        <v>134139</v>
      </c>
      <c r="E84" s="175">
        <f t="shared" si="70"/>
        <v>143252</v>
      </c>
      <c r="F84" s="175">
        <f t="shared" si="70"/>
        <v>147142</v>
      </c>
      <c r="G84" s="175">
        <f t="shared" si="70"/>
        <v>182311.54</v>
      </c>
      <c r="H84" s="175">
        <f t="shared" si="70"/>
        <v>204302</v>
      </c>
      <c r="I84" s="8"/>
      <c r="J84" s="175">
        <f>SUM(J79,J81)</f>
        <v>218517.56</v>
      </c>
      <c r="K84" s="8"/>
      <c r="L84" s="175">
        <f>SUM(L79,L81)</f>
        <v>217527.87</v>
      </c>
      <c r="M84" s="8"/>
      <c r="N84" s="8"/>
      <c r="O84" s="8"/>
      <c r="P84" s="8"/>
      <c r="Q84" s="8"/>
      <c r="R84" s="176" t="s">
        <v>105</v>
      </c>
      <c r="S84" s="175">
        <f>SUM(S79,S81)</f>
        <v>220415.1633</v>
      </c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ht="15.75" customHeight="1">
      <c r="A85" s="8"/>
      <c r="B85" s="8"/>
      <c r="C85" s="148">
        <f t="shared" ref="C85:G85" si="71">SUM(C84-B84)/B84</f>
        <v>0.009977971709</v>
      </c>
      <c r="D85" s="148">
        <f t="shared" si="71"/>
        <v>0.01939401309</v>
      </c>
      <c r="E85" s="148">
        <f t="shared" si="71"/>
        <v>0.06793699073</v>
      </c>
      <c r="F85" s="148">
        <f t="shared" si="71"/>
        <v>0.02715494374</v>
      </c>
      <c r="G85" s="148">
        <f t="shared" si="71"/>
        <v>0.2390176836</v>
      </c>
      <c r="H85" s="8"/>
      <c r="I85" s="8"/>
      <c r="J85" s="148">
        <f>SUM(J84-G84)/G84</f>
        <v>0.1985942305</v>
      </c>
      <c r="K85" s="8"/>
      <c r="L85" s="148">
        <f>SUM(L84-J84)/J84</f>
        <v>-0.004529109697</v>
      </c>
      <c r="M85" s="8"/>
      <c r="N85" s="8"/>
      <c r="O85" s="8"/>
      <c r="P85" s="8"/>
      <c r="Q85" s="8"/>
      <c r="R85" s="8"/>
      <c r="S85" s="148">
        <f>SUM(S84-J84)/J84</f>
        <v>0.008683985397</v>
      </c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</row>
  </sheetData>
  <mergeCells count="42">
    <mergeCell ref="X2:Y2"/>
    <mergeCell ref="X3:Y3"/>
    <mergeCell ref="AB5:AB8"/>
    <mergeCell ref="AC5:AC8"/>
    <mergeCell ref="X6:X8"/>
    <mergeCell ref="Y6:Y8"/>
    <mergeCell ref="A4:B4"/>
    <mergeCell ref="A5:A8"/>
    <mergeCell ref="B6:D6"/>
    <mergeCell ref="A67:C67"/>
    <mergeCell ref="X4:Y4"/>
    <mergeCell ref="S5:Y5"/>
    <mergeCell ref="A1:B1"/>
    <mergeCell ref="O1:R1"/>
    <mergeCell ref="X1:Y1"/>
    <mergeCell ref="A2:B2"/>
    <mergeCell ref="O2:R2"/>
    <mergeCell ref="A3:B3"/>
    <mergeCell ref="B5:J5"/>
    <mergeCell ref="O3:R3"/>
    <mergeCell ref="O4:R4"/>
    <mergeCell ref="O5:R8"/>
    <mergeCell ref="S6:S8"/>
    <mergeCell ref="P9:R9"/>
    <mergeCell ref="P10:R10"/>
    <mergeCell ref="P11:R11"/>
    <mergeCell ref="P12:R12"/>
    <mergeCell ref="P13:R13"/>
    <mergeCell ref="P15:R15"/>
    <mergeCell ref="P16:R16"/>
    <mergeCell ref="P17:R17"/>
    <mergeCell ref="P19:R19"/>
    <mergeCell ref="P20:R20"/>
    <mergeCell ref="J67:S67"/>
    <mergeCell ref="J68:S69"/>
    <mergeCell ref="P21:R21"/>
    <mergeCell ref="P22:R22"/>
    <mergeCell ref="P23:R23"/>
    <mergeCell ref="P24:R24"/>
    <mergeCell ref="P64:R64"/>
    <mergeCell ref="P65:R65"/>
    <mergeCell ref="P66:R66"/>
  </mergeCells>
  <conditionalFormatting sqref="T20">
    <cfRule type="cellIs" dxfId="0" priority="1" operator="lessThan">
      <formula>-1</formula>
    </cfRule>
  </conditionalFormatting>
  <conditionalFormatting sqref="T20">
    <cfRule type="cellIs" dxfId="1" priority="2" operator="greaterThan">
      <formula>1</formula>
    </cfRule>
  </conditionalFormatting>
  <conditionalFormatting sqref="U20">
    <cfRule type="cellIs" dxfId="0" priority="3" operator="lessThan">
      <formula>-1</formula>
    </cfRule>
  </conditionalFormatting>
  <conditionalFormatting sqref="U20">
    <cfRule type="cellIs" dxfId="1" priority="4" operator="greaterThan">
      <formula>1</formula>
    </cfRule>
  </conditionalFormatting>
  <conditionalFormatting sqref="V20">
    <cfRule type="cellIs" dxfId="0" priority="5" operator="lessThan">
      <formula>-1</formula>
    </cfRule>
  </conditionalFormatting>
  <conditionalFormatting sqref="V20">
    <cfRule type="cellIs" dxfId="1" priority="6" operator="greaterThan">
      <formula>1</formula>
    </cfRule>
  </conditionalFormatting>
  <conditionalFormatting sqref="W20">
    <cfRule type="cellIs" dxfId="0" priority="7" operator="lessThan">
      <formula>-1</formula>
    </cfRule>
  </conditionalFormatting>
  <conditionalFormatting sqref="W20">
    <cfRule type="cellIs" dxfId="1" priority="8" operator="greaterThan">
      <formula>1</formula>
    </cfRule>
  </conditionalFormatting>
  <conditionalFormatting sqref="T23">
    <cfRule type="cellIs" dxfId="0" priority="9" operator="lessThan">
      <formula>-1</formula>
    </cfRule>
  </conditionalFormatting>
  <conditionalFormatting sqref="T23">
    <cfRule type="cellIs" dxfId="1" priority="10" operator="greaterThan">
      <formula>1</formula>
    </cfRule>
  </conditionalFormatting>
  <conditionalFormatting sqref="U23">
    <cfRule type="cellIs" dxfId="0" priority="11" operator="lessThan">
      <formula>-1</formula>
    </cfRule>
  </conditionalFormatting>
  <conditionalFormatting sqref="U23">
    <cfRule type="cellIs" dxfId="1" priority="12" operator="greaterThan">
      <formula>1</formula>
    </cfRule>
  </conditionalFormatting>
  <conditionalFormatting sqref="V23">
    <cfRule type="cellIs" dxfId="0" priority="13" operator="lessThan">
      <formula>-1</formula>
    </cfRule>
  </conditionalFormatting>
  <conditionalFormatting sqref="V23">
    <cfRule type="cellIs" dxfId="1" priority="14" operator="greaterThan">
      <formula>1</formula>
    </cfRule>
  </conditionalFormatting>
  <conditionalFormatting sqref="W23">
    <cfRule type="cellIs" dxfId="0" priority="15" operator="lessThan">
      <formula>-1</formula>
    </cfRule>
  </conditionalFormatting>
  <conditionalFormatting sqref="W23">
    <cfRule type="cellIs" dxfId="1" priority="16" operator="greaterThan">
      <formula>1</formula>
    </cfRule>
  </conditionalFormatting>
  <conditionalFormatting sqref="T29">
    <cfRule type="cellIs" dxfId="0" priority="17" operator="lessThan">
      <formula>-1</formula>
    </cfRule>
  </conditionalFormatting>
  <conditionalFormatting sqref="T29">
    <cfRule type="cellIs" dxfId="1" priority="18" operator="greaterThan">
      <formula>1</formula>
    </cfRule>
  </conditionalFormatting>
  <conditionalFormatting sqref="U29">
    <cfRule type="cellIs" dxfId="0" priority="19" operator="lessThan">
      <formula>-1</formula>
    </cfRule>
  </conditionalFormatting>
  <conditionalFormatting sqref="U29">
    <cfRule type="cellIs" dxfId="1" priority="20" operator="greaterThan">
      <formula>1</formula>
    </cfRule>
  </conditionalFormatting>
  <conditionalFormatting sqref="V29">
    <cfRule type="cellIs" dxfId="0" priority="21" operator="lessThan">
      <formula>-1</formula>
    </cfRule>
  </conditionalFormatting>
  <conditionalFormatting sqref="V29">
    <cfRule type="cellIs" dxfId="1" priority="22" operator="greaterThan">
      <formula>1</formula>
    </cfRule>
  </conditionalFormatting>
  <conditionalFormatting sqref="W29">
    <cfRule type="cellIs" dxfId="0" priority="23" operator="lessThan">
      <formula>-1</formula>
    </cfRule>
  </conditionalFormatting>
  <conditionalFormatting sqref="W29">
    <cfRule type="cellIs" dxfId="1" priority="24" operator="greaterThan">
      <formula>1</formula>
    </cfRule>
  </conditionalFormatting>
  <conditionalFormatting sqref="T38:T39">
    <cfRule type="cellIs" dxfId="0" priority="25" operator="lessThan">
      <formula>-1</formula>
    </cfRule>
  </conditionalFormatting>
  <conditionalFormatting sqref="T38:T39">
    <cfRule type="cellIs" dxfId="1" priority="26" operator="greaterThan">
      <formula>1</formula>
    </cfRule>
  </conditionalFormatting>
  <conditionalFormatting sqref="U38:U39">
    <cfRule type="cellIs" dxfId="0" priority="27" operator="lessThan">
      <formula>-1</formula>
    </cfRule>
  </conditionalFormatting>
  <conditionalFormatting sqref="U38:U39">
    <cfRule type="cellIs" dxfId="1" priority="28" operator="greaterThan">
      <formula>1</formula>
    </cfRule>
  </conditionalFormatting>
  <conditionalFormatting sqref="V38:V39">
    <cfRule type="cellIs" dxfId="0" priority="29" operator="lessThan">
      <formula>-1</formula>
    </cfRule>
  </conditionalFormatting>
  <conditionalFormatting sqref="V38:V39">
    <cfRule type="cellIs" dxfId="1" priority="30" operator="greaterThan">
      <formula>1</formula>
    </cfRule>
  </conditionalFormatting>
  <conditionalFormatting sqref="W38:W39">
    <cfRule type="cellIs" dxfId="0" priority="31" operator="lessThan">
      <formula>-1</formula>
    </cfRule>
  </conditionalFormatting>
  <conditionalFormatting sqref="W38:W39">
    <cfRule type="cellIs" dxfId="1" priority="32" operator="greaterThan">
      <formula>1</formula>
    </cfRule>
  </conditionalFormatting>
  <conditionalFormatting sqref="T57">
    <cfRule type="cellIs" dxfId="0" priority="33" operator="lessThan">
      <formula>-1</formula>
    </cfRule>
  </conditionalFormatting>
  <conditionalFormatting sqref="T57">
    <cfRule type="cellIs" dxfId="1" priority="34" operator="greaterThan">
      <formula>1</formula>
    </cfRule>
  </conditionalFormatting>
  <conditionalFormatting sqref="U57">
    <cfRule type="cellIs" dxfId="0" priority="35" operator="lessThan">
      <formula>-1</formula>
    </cfRule>
  </conditionalFormatting>
  <conditionalFormatting sqref="U57">
    <cfRule type="cellIs" dxfId="1" priority="36" operator="greaterThan">
      <formula>1</formula>
    </cfRule>
  </conditionalFormatting>
  <conditionalFormatting sqref="V57">
    <cfRule type="cellIs" dxfId="0" priority="37" operator="lessThan">
      <formula>-1</formula>
    </cfRule>
  </conditionalFormatting>
  <conditionalFormatting sqref="V57">
    <cfRule type="cellIs" dxfId="1" priority="38" operator="greaterThan">
      <formula>1</formula>
    </cfRule>
  </conditionalFormatting>
  <conditionalFormatting sqref="W57">
    <cfRule type="cellIs" dxfId="0" priority="39" operator="lessThan">
      <formula>-1</formula>
    </cfRule>
  </conditionalFormatting>
  <conditionalFormatting sqref="W57">
    <cfRule type="cellIs" dxfId="1" priority="40" operator="greaterThan">
      <formula>1</formula>
    </cfRule>
  </conditionalFormatting>
  <conditionalFormatting sqref="T66">
    <cfRule type="cellIs" dxfId="0" priority="41" operator="lessThan">
      <formula>-1</formula>
    </cfRule>
  </conditionalFormatting>
  <conditionalFormatting sqref="T66">
    <cfRule type="cellIs" dxfId="1" priority="42" operator="greaterThan">
      <formula>1</formula>
    </cfRule>
  </conditionalFormatting>
  <conditionalFormatting sqref="U66">
    <cfRule type="cellIs" dxfId="0" priority="43" operator="lessThan">
      <formula>-1</formula>
    </cfRule>
  </conditionalFormatting>
  <conditionalFormatting sqref="U66">
    <cfRule type="cellIs" dxfId="1" priority="44" operator="greaterThan">
      <formula>1</formula>
    </cfRule>
  </conditionalFormatting>
  <conditionalFormatting sqref="V65:V66">
    <cfRule type="cellIs" dxfId="0" priority="45" operator="lessThan">
      <formula>-1</formula>
    </cfRule>
  </conditionalFormatting>
  <conditionalFormatting sqref="V65:V66">
    <cfRule type="cellIs" dxfId="1" priority="46" operator="greaterThan">
      <formula>1</formula>
    </cfRule>
  </conditionalFormatting>
  <conditionalFormatting sqref="W65:W66">
    <cfRule type="cellIs" dxfId="0" priority="47" operator="lessThan">
      <formula>-1</formula>
    </cfRule>
  </conditionalFormatting>
  <conditionalFormatting sqref="W65:W66">
    <cfRule type="cellIs" dxfId="1" priority="48" operator="greaterThan">
      <formula>1</formula>
    </cfRule>
  </conditionalFormatting>
  <conditionalFormatting sqref="T11 T14 T16:T17 T27:T28 T31:T37 T42:T56 T60:T61">
    <cfRule type="cellIs" dxfId="0" priority="49" operator="lessThan">
      <formula>-1</formula>
    </cfRule>
  </conditionalFormatting>
  <conditionalFormatting sqref="T11 T14 T16:T17 T27:T28 T31:T37 T42:T56 T60:T61">
    <cfRule type="cellIs" dxfId="1" priority="50" operator="greaterThan">
      <formula>1</formula>
    </cfRule>
  </conditionalFormatting>
  <conditionalFormatting sqref="N11:N20 N27:N65">
    <cfRule type="cellIs" dxfId="0" priority="51" operator="lessThan">
      <formula>-50</formula>
    </cfRule>
  </conditionalFormatting>
  <conditionalFormatting sqref="N11:N20 N27:N65">
    <cfRule type="cellIs" dxfId="1" priority="52" operator="greaterThan">
      <formula>50</formula>
    </cfRule>
  </conditionalFormatting>
  <conditionalFormatting sqref="T13:T14">
    <cfRule type="cellIs" dxfId="0" priority="53" operator="lessThan">
      <formula>-1</formula>
    </cfRule>
  </conditionalFormatting>
  <conditionalFormatting sqref="T13:T14">
    <cfRule type="cellIs" dxfId="1" priority="54" operator="greaterThan">
      <formula>1</formula>
    </cfRule>
  </conditionalFormatting>
  <conditionalFormatting sqref="V13">
    <cfRule type="cellIs" dxfId="0" priority="55" operator="lessThan">
      <formula>-1</formula>
    </cfRule>
  </conditionalFormatting>
  <conditionalFormatting sqref="V13">
    <cfRule type="cellIs" dxfId="1" priority="56" operator="greaterThan">
      <formula>1</formula>
    </cfRule>
  </conditionalFormatting>
  <conditionalFormatting sqref="W13">
    <cfRule type="cellIs" dxfId="0" priority="57" operator="lessThan">
      <formula>-1</formula>
    </cfRule>
  </conditionalFormatting>
  <conditionalFormatting sqref="W13">
    <cfRule type="cellIs" dxfId="1" priority="58" operator="greaterThan">
      <formula>1</formula>
    </cfRule>
  </conditionalFormatting>
  <conditionalFormatting sqref="T16:T17">
    <cfRule type="cellIs" dxfId="0" priority="59" operator="lessThan">
      <formula>-1</formula>
    </cfRule>
  </conditionalFormatting>
  <conditionalFormatting sqref="T16:T17">
    <cfRule type="cellIs" dxfId="1" priority="60" operator="greaterThan">
      <formula>1</formula>
    </cfRule>
  </conditionalFormatting>
  <conditionalFormatting sqref="U17">
    <cfRule type="cellIs" dxfId="0" priority="61" operator="lessThan">
      <formula>-1</formula>
    </cfRule>
  </conditionalFormatting>
  <conditionalFormatting sqref="U17">
    <cfRule type="cellIs" dxfId="1" priority="62" operator="greaterThan">
      <formula>1</formula>
    </cfRule>
  </conditionalFormatting>
  <conditionalFormatting sqref="T27:T28">
    <cfRule type="cellIs" dxfId="0" priority="63" operator="lessThan">
      <formula>-1</formula>
    </cfRule>
  </conditionalFormatting>
  <conditionalFormatting sqref="T27:T28">
    <cfRule type="cellIs" dxfId="1" priority="64" operator="greaterThan">
      <formula>1</formula>
    </cfRule>
  </conditionalFormatting>
  <conditionalFormatting sqref="T31:T32">
    <cfRule type="cellIs" dxfId="0" priority="65" operator="lessThan">
      <formula>-1</formula>
    </cfRule>
  </conditionalFormatting>
  <conditionalFormatting sqref="T31:T32">
    <cfRule type="cellIs" dxfId="1" priority="66" operator="greaterThan">
      <formula>1</formula>
    </cfRule>
  </conditionalFormatting>
  <conditionalFormatting sqref="U31:U32">
    <cfRule type="cellIs" dxfId="0" priority="67" operator="lessThan">
      <formula>-1</formula>
    </cfRule>
  </conditionalFormatting>
  <conditionalFormatting sqref="U31:U32">
    <cfRule type="cellIs" dxfId="1" priority="68" operator="greaterThan">
      <formula>1</formula>
    </cfRule>
  </conditionalFormatting>
  <conditionalFormatting sqref="U33">
    <cfRule type="cellIs" dxfId="0" priority="69" operator="lessThan">
      <formula>-1</formula>
    </cfRule>
  </conditionalFormatting>
  <conditionalFormatting sqref="U33">
    <cfRule type="cellIs" dxfId="1" priority="70" operator="greaterThan">
      <formula>1</formula>
    </cfRule>
  </conditionalFormatting>
  <conditionalFormatting sqref="U35:U37">
    <cfRule type="cellIs" dxfId="0" priority="71" operator="lessThan">
      <formula>-1</formula>
    </cfRule>
  </conditionalFormatting>
  <conditionalFormatting sqref="U35:U37">
    <cfRule type="cellIs" dxfId="1" priority="72" operator="greaterThan">
      <formula>1</formula>
    </cfRule>
  </conditionalFormatting>
  <conditionalFormatting sqref="V37">
    <cfRule type="cellIs" dxfId="0" priority="73" operator="lessThan">
      <formula>-1</formula>
    </cfRule>
  </conditionalFormatting>
  <conditionalFormatting sqref="V37">
    <cfRule type="cellIs" dxfId="1" priority="74" operator="greaterThan">
      <formula>1</formula>
    </cfRule>
  </conditionalFormatting>
  <conditionalFormatting sqref="W37">
    <cfRule type="cellIs" dxfId="0" priority="75" operator="lessThan">
      <formula>-1</formula>
    </cfRule>
  </conditionalFormatting>
  <conditionalFormatting sqref="W37">
    <cfRule type="cellIs" dxfId="1" priority="76" operator="greaterThan">
      <formula>1</formula>
    </cfRule>
  </conditionalFormatting>
  <conditionalFormatting sqref="T42:T56">
    <cfRule type="cellIs" dxfId="0" priority="77" operator="lessThan">
      <formula>-1</formula>
    </cfRule>
  </conditionalFormatting>
  <conditionalFormatting sqref="T42:T56">
    <cfRule type="cellIs" dxfId="1" priority="78" operator="greaterThan">
      <formula>1</formula>
    </cfRule>
  </conditionalFormatting>
  <conditionalFormatting sqref="U31:U32 U42:U45 U47:U54 U56">
    <cfRule type="cellIs" dxfId="0" priority="79" operator="lessThan">
      <formula>-1</formula>
    </cfRule>
  </conditionalFormatting>
  <conditionalFormatting sqref="U31:U32 U42:U45 U47:U54 U56">
    <cfRule type="cellIs" dxfId="1" priority="80" operator="greaterThan">
      <formula>1</formula>
    </cfRule>
  </conditionalFormatting>
  <conditionalFormatting sqref="V56">
    <cfRule type="cellIs" dxfId="0" priority="81" operator="lessThan">
      <formula>-1</formula>
    </cfRule>
  </conditionalFormatting>
  <conditionalFormatting sqref="V56">
    <cfRule type="cellIs" dxfId="1" priority="82" operator="greaterThan">
      <formula>1</formula>
    </cfRule>
  </conditionalFormatting>
  <conditionalFormatting sqref="W56">
    <cfRule type="cellIs" dxfId="0" priority="83" operator="lessThan">
      <formula>-1</formula>
    </cfRule>
  </conditionalFormatting>
  <conditionalFormatting sqref="W56">
    <cfRule type="cellIs" dxfId="1" priority="84" operator="greaterThan">
      <formula>1</formula>
    </cfRule>
  </conditionalFormatting>
  <conditionalFormatting sqref="U60:U61">
    <cfRule type="cellIs" dxfId="0" priority="85" operator="lessThan">
      <formula>-1</formula>
    </cfRule>
  </conditionalFormatting>
  <conditionalFormatting sqref="U60:U61">
    <cfRule type="cellIs" dxfId="1" priority="86" operator="greaterThan">
      <formula>1</formula>
    </cfRule>
  </conditionalFormatting>
  <conditionalFormatting sqref="U31:U32 U42:U43 U45:U46">
    <cfRule type="cellIs" dxfId="0" priority="87" operator="lessThan">
      <formula>-1</formula>
    </cfRule>
  </conditionalFormatting>
  <conditionalFormatting sqref="U31:U32 U42:U43 U45:U46">
    <cfRule type="cellIs" dxfId="1" priority="88" operator="greaterThan">
      <formula>1</formula>
    </cfRule>
  </conditionalFormatting>
  <conditionalFormatting sqref="N23">
    <cfRule type="cellIs" dxfId="0" priority="89" operator="lessThan">
      <formula>-50</formula>
    </cfRule>
  </conditionalFormatting>
  <conditionalFormatting sqref="N23">
    <cfRule type="cellIs" dxfId="1" priority="90" operator="greaterThan">
      <formula>50</formula>
    </cfRule>
  </conditionalFormatting>
  <conditionalFormatting sqref="N66">
    <cfRule type="cellIs" dxfId="0" priority="91" operator="lessThan">
      <formula>-50</formula>
    </cfRule>
  </conditionalFormatting>
  <conditionalFormatting sqref="N66">
    <cfRule type="cellIs" dxfId="1" priority="92" operator="greaterThan">
      <formula>50</formula>
    </cfRule>
  </conditionalFormatting>
  <conditionalFormatting sqref="T33">
    <cfRule type="cellIs" dxfId="0" priority="93" operator="lessThan">
      <formula>-1</formula>
    </cfRule>
  </conditionalFormatting>
  <conditionalFormatting sqref="T33">
    <cfRule type="cellIs" dxfId="1" priority="94" operator="greaterThan">
      <formula>1</formula>
    </cfRule>
  </conditionalFormatting>
  <conditionalFormatting sqref="T34:T37">
    <cfRule type="cellIs" dxfId="0" priority="95" operator="lessThan">
      <formula>-1</formula>
    </cfRule>
  </conditionalFormatting>
  <conditionalFormatting sqref="T34:T37">
    <cfRule type="cellIs" dxfId="1" priority="96" operator="greaterThan">
      <formula>1</formula>
    </cfRule>
  </conditionalFormatting>
  <conditionalFormatting sqref="T46">
    <cfRule type="cellIs" dxfId="0" priority="97" operator="lessThan">
      <formula>-1</formula>
    </cfRule>
  </conditionalFormatting>
  <conditionalFormatting sqref="T46">
    <cfRule type="cellIs" dxfId="1" priority="98" operator="greaterThan">
      <formula>1</formula>
    </cfRule>
  </conditionalFormatting>
  <conditionalFormatting sqref="T55">
    <cfRule type="cellIs" dxfId="0" priority="99" operator="lessThan">
      <formula>-1</formula>
    </cfRule>
  </conditionalFormatting>
  <conditionalFormatting sqref="T55">
    <cfRule type="cellIs" dxfId="1" priority="100" operator="greaterThan">
      <formula>1</formula>
    </cfRule>
  </conditionalFormatting>
  <conditionalFormatting sqref="T60">
    <cfRule type="cellIs" dxfId="0" priority="101" operator="lessThan">
      <formula>-1</formula>
    </cfRule>
  </conditionalFormatting>
  <conditionalFormatting sqref="T60">
    <cfRule type="cellIs" dxfId="1" priority="102" operator="greaterThan">
      <formula>1</formula>
    </cfRule>
  </conditionalFormatting>
  <conditionalFormatting sqref="T61">
    <cfRule type="cellIs" dxfId="0" priority="103" operator="lessThan">
      <formula>-1</formula>
    </cfRule>
  </conditionalFormatting>
  <conditionalFormatting sqref="T61">
    <cfRule type="cellIs" dxfId="1" priority="104" operator="greaterThan">
      <formula>1</formula>
    </cfRule>
  </conditionalFormatting>
  <conditionalFormatting sqref="U16">
    <cfRule type="cellIs" dxfId="0" priority="105" operator="lessThan">
      <formula>-1</formula>
    </cfRule>
  </conditionalFormatting>
  <conditionalFormatting sqref="U16">
    <cfRule type="cellIs" dxfId="1" priority="106" operator="greaterThan">
      <formula>1</formula>
    </cfRule>
  </conditionalFormatting>
  <conditionalFormatting sqref="U48 U50 U52:U55 U60:U61">
    <cfRule type="cellIs" dxfId="0" priority="107" operator="lessThan">
      <formula>-1</formula>
    </cfRule>
  </conditionalFormatting>
  <conditionalFormatting sqref="U48 U50 U52:U55 U60:U61">
    <cfRule type="cellIs" dxfId="1" priority="108" operator="greaterThan">
      <formula>1</formula>
    </cfRule>
  </conditionalFormatting>
  <conditionalFormatting sqref="U27">
    <cfRule type="cellIs" dxfId="0" priority="109" operator="lessThan">
      <formula>-1</formula>
    </cfRule>
  </conditionalFormatting>
  <conditionalFormatting sqref="U27">
    <cfRule type="cellIs" dxfId="1" priority="110" operator="greaterThan">
      <formula>1</formula>
    </cfRule>
  </conditionalFormatting>
  <conditionalFormatting sqref="U28">
    <cfRule type="cellIs" dxfId="0" priority="111" operator="lessThan">
      <formula>-1</formula>
    </cfRule>
  </conditionalFormatting>
  <conditionalFormatting sqref="U28">
    <cfRule type="cellIs" dxfId="1" priority="112" operator="greaterThan">
      <formula>1</formula>
    </cfRule>
  </conditionalFormatting>
  <conditionalFormatting sqref="U34">
    <cfRule type="cellIs" dxfId="0" priority="113" operator="lessThan">
      <formula>-1</formula>
    </cfRule>
  </conditionalFormatting>
  <conditionalFormatting sqref="U34">
    <cfRule type="cellIs" dxfId="1" priority="114" operator="greaterThan">
      <formula>1</formula>
    </cfRule>
  </conditionalFormatting>
  <conditionalFormatting sqref="U34">
    <cfRule type="cellIs" dxfId="0" priority="115" operator="lessThan">
      <formula>-1</formula>
    </cfRule>
  </conditionalFormatting>
  <conditionalFormatting sqref="U34">
    <cfRule type="cellIs" dxfId="1" priority="116" operator="greaterThan">
      <formula>1</formula>
    </cfRule>
  </conditionalFormatting>
  <conditionalFormatting sqref="U34">
    <cfRule type="cellIs" dxfId="0" priority="117" operator="lessThan">
      <formula>-1</formula>
    </cfRule>
  </conditionalFormatting>
  <conditionalFormatting sqref="U34">
    <cfRule type="cellIs" dxfId="1" priority="118" operator="greaterThan">
      <formula>1</formula>
    </cfRule>
  </conditionalFormatting>
  <conditionalFormatting sqref="U14">
    <cfRule type="cellIs" dxfId="0" priority="119" operator="lessThan">
      <formula>-1</formula>
    </cfRule>
  </conditionalFormatting>
  <conditionalFormatting sqref="U14">
    <cfRule type="cellIs" dxfId="1" priority="120" operator="greaterThan">
      <formula>1</formula>
    </cfRule>
  </conditionalFormatting>
  <conditionalFormatting sqref="U11">
    <cfRule type="cellIs" dxfId="0" priority="121" operator="lessThan">
      <formula>-1</formula>
    </cfRule>
  </conditionalFormatting>
  <conditionalFormatting sqref="U11">
    <cfRule type="cellIs" dxfId="1" priority="122" operator="greaterThan">
      <formula>1</formula>
    </cfRule>
  </conditionalFormatting>
  <conditionalFormatting sqref="U13">
    <cfRule type="cellIs" dxfId="0" priority="123" operator="lessThan">
      <formula>-1</formula>
    </cfRule>
  </conditionalFormatting>
  <conditionalFormatting sqref="U13">
    <cfRule type="cellIs" dxfId="1" priority="124" operator="greaterThan">
      <formula>1</formula>
    </cfRule>
  </conditionalFormatting>
  <conditionalFormatting sqref="T65">
    <cfRule type="cellIs" dxfId="0" priority="125" operator="lessThan">
      <formula>-1</formula>
    </cfRule>
  </conditionalFormatting>
  <conditionalFormatting sqref="T65">
    <cfRule type="cellIs" dxfId="1" priority="126" operator="greaterThan">
      <formula>1</formula>
    </cfRule>
  </conditionalFormatting>
  <conditionalFormatting sqref="U65">
    <cfRule type="cellIs" dxfId="0" priority="127" operator="lessThan">
      <formula>-1</formula>
    </cfRule>
  </conditionalFormatting>
  <conditionalFormatting sqref="U65">
    <cfRule type="cellIs" dxfId="1" priority="128" operator="greaterThan">
      <formula>1</formula>
    </cfRule>
  </conditionalFormatting>
  <conditionalFormatting sqref="T65">
    <cfRule type="cellIs" dxfId="0" priority="129" operator="lessThan">
      <formula>-1</formula>
    </cfRule>
  </conditionalFormatting>
  <conditionalFormatting sqref="T65">
    <cfRule type="cellIs" dxfId="1" priority="130" operator="greaterThan">
      <formula>1</formula>
    </cfRule>
  </conditionalFormatting>
  <conditionalFormatting sqref="U65">
    <cfRule type="cellIs" dxfId="0" priority="131" operator="lessThan">
      <formula>-1</formula>
    </cfRule>
  </conditionalFormatting>
  <conditionalFormatting sqref="U65">
    <cfRule type="cellIs" dxfId="1" priority="132" operator="greaterThan">
      <formula>1</formula>
    </cfRule>
  </conditionalFormatting>
  <conditionalFormatting sqref="I11:I66">
    <cfRule type="cellIs" dxfId="2" priority="133" operator="lessThan">
      <formula>-1</formula>
    </cfRule>
  </conditionalFormatting>
  <conditionalFormatting sqref="I11:I66">
    <cfRule type="cellIs" dxfId="3" priority="134" operator="greaterThan">
      <formula>1</formula>
    </cfRule>
  </conditionalFormatting>
  <conditionalFormatting sqref="V11">
    <cfRule type="cellIs" dxfId="0" priority="135" operator="lessThan">
      <formula>-1</formula>
    </cfRule>
  </conditionalFormatting>
  <conditionalFormatting sqref="V11">
    <cfRule type="cellIs" dxfId="1" priority="136" operator="greaterThan">
      <formula>1</formula>
    </cfRule>
  </conditionalFormatting>
  <conditionalFormatting sqref="W11">
    <cfRule type="cellIs" dxfId="0" priority="137" operator="lessThan">
      <formula>-1</formula>
    </cfRule>
  </conditionalFormatting>
  <conditionalFormatting sqref="W11">
    <cfRule type="cellIs" dxfId="1" priority="138" operator="greaterThan">
      <formula>1</formula>
    </cfRule>
  </conditionalFormatting>
  <conditionalFormatting sqref="V14">
    <cfRule type="cellIs" dxfId="0" priority="139" operator="lessThan">
      <formula>-1</formula>
    </cfRule>
  </conditionalFormatting>
  <conditionalFormatting sqref="V14">
    <cfRule type="cellIs" dxfId="1" priority="140" operator="greaterThan">
      <formula>1</formula>
    </cfRule>
  </conditionalFormatting>
  <conditionalFormatting sqref="W14">
    <cfRule type="cellIs" dxfId="0" priority="141" operator="lessThan">
      <formula>-1</formula>
    </cfRule>
  </conditionalFormatting>
  <conditionalFormatting sqref="W14">
    <cfRule type="cellIs" dxfId="1" priority="142" operator="greaterThan">
      <formula>1</formula>
    </cfRule>
  </conditionalFormatting>
  <conditionalFormatting sqref="V16:V17">
    <cfRule type="cellIs" dxfId="0" priority="143" operator="lessThan">
      <formula>-1</formula>
    </cfRule>
  </conditionalFormatting>
  <conditionalFormatting sqref="V16:V17">
    <cfRule type="cellIs" dxfId="1" priority="144" operator="greaterThan">
      <formula>1</formula>
    </cfRule>
  </conditionalFormatting>
  <conditionalFormatting sqref="W16:W17">
    <cfRule type="cellIs" dxfId="0" priority="145" operator="lessThan">
      <formula>-1</formula>
    </cfRule>
  </conditionalFormatting>
  <conditionalFormatting sqref="W16:W17">
    <cfRule type="cellIs" dxfId="1" priority="146" operator="greaterThan">
      <formula>1</formula>
    </cfRule>
  </conditionalFormatting>
  <conditionalFormatting sqref="V27:V28">
    <cfRule type="cellIs" dxfId="0" priority="147" operator="lessThan">
      <formula>-1</formula>
    </cfRule>
  </conditionalFormatting>
  <conditionalFormatting sqref="V27:V28">
    <cfRule type="cellIs" dxfId="1" priority="148" operator="greaterThan">
      <formula>1</formula>
    </cfRule>
  </conditionalFormatting>
  <conditionalFormatting sqref="W27:W28">
    <cfRule type="cellIs" dxfId="0" priority="149" operator="lessThan">
      <formula>-1</formula>
    </cfRule>
  </conditionalFormatting>
  <conditionalFormatting sqref="W27:W28">
    <cfRule type="cellIs" dxfId="1" priority="150" operator="greaterThan">
      <formula>1</formula>
    </cfRule>
  </conditionalFormatting>
  <conditionalFormatting sqref="V31:V36">
    <cfRule type="cellIs" dxfId="0" priority="151" operator="lessThan">
      <formula>-1</formula>
    </cfRule>
  </conditionalFormatting>
  <conditionalFormatting sqref="V31:V36">
    <cfRule type="cellIs" dxfId="1" priority="152" operator="greaterThan">
      <formula>1</formula>
    </cfRule>
  </conditionalFormatting>
  <conditionalFormatting sqref="W31:W36">
    <cfRule type="cellIs" dxfId="0" priority="153" operator="lessThan">
      <formula>-1</formula>
    </cfRule>
  </conditionalFormatting>
  <conditionalFormatting sqref="W31:W36">
    <cfRule type="cellIs" dxfId="1" priority="154" operator="greaterThan">
      <formula>1</formula>
    </cfRule>
  </conditionalFormatting>
  <conditionalFormatting sqref="V42:V55">
    <cfRule type="cellIs" dxfId="0" priority="155" operator="lessThan">
      <formula>-1</formula>
    </cfRule>
  </conditionalFormatting>
  <conditionalFormatting sqref="V42:V55">
    <cfRule type="cellIs" dxfId="1" priority="156" operator="greaterThan">
      <formula>1</formula>
    </cfRule>
  </conditionalFormatting>
  <conditionalFormatting sqref="W42:W55">
    <cfRule type="cellIs" dxfId="0" priority="157" operator="lessThan">
      <formula>-1</formula>
    </cfRule>
  </conditionalFormatting>
  <conditionalFormatting sqref="W42:W55">
    <cfRule type="cellIs" dxfId="1" priority="158" operator="greaterThan">
      <formula>1</formula>
    </cfRule>
  </conditionalFormatting>
  <conditionalFormatting sqref="V60:V61">
    <cfRule type="cellIs" dxfId="0" priority="159" operator="lessThan">
      <formula>-1</formula>
    </cfRule>
  </conditionalFormatting>
  <conditionalFormatting sqref="V60:V61">
    <cfRule type="cellIs" dxfId="1" priority="160" operator="greaterThan">
      <formula>1</formula>
    </cfRule>
  </conditionalFormatting>
  <conditionalFormatting sqref="W60:W61">
    <cfRule type="cellIs" dxfId="0" priority="161" operator="lessThan">
      <formula>-1</formula>
    </cfRule>
  </conditionalFormatting>
  <conditionalFormatting sqref="W60:W61">
    <cfRule type="cellIs" dxfId="1" priority="162" operator="greaterThan">
      <formula>1</formula>
    </cfRule>
  </conditionalFormatting>
  <conditionalFormatting sqref="T60:T61">
    <cfRule type="cellIs" dxfId="0" priority="163" operator="lessThan">
      <formula>-1</formula>
    </cfRule>
  </conditionalFormatting>
  <conditionalFormatting sqref="T60:T61">
    <cfRule type="cellIs" dxfId="1" priority="164" operator="greaterThan">
      <formula>1</formula>
    </cfRule>
  </conditionalFormatting>
  <printOptions/>
  <pageMargins bottom="0.75" footer="0.0" header="0.0" left="0.7" right="0.7" top="0.75"/>
  <pageSetup fitToHeight="0" paperSize="5" orientation="landscape"/>
  <headerFooter>
    <oddHeader>&amp;LBAKER COUNTY LIBRARY DISTRICT  &amp;RFY 2025-2026</oddHeader>
    <oddFooter>&amp;LBCLD budget, 2025-26&amp;CSage Fund&amp;RPage &amp;P of </oddFooter>
  </headerFooter>
  <drawing r:id="rId4"/>
  <legacyDrawing r:id="rId5"/>
</worksheet>
</file>