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2_PER-CAP_phased_APPROVED" sheetId="1" r:id="rId5"/>
    <sheet state="visible" name="Backfill_IMLS_grant" sheetId="2" r:id="rId6"/>
    <sheet state="visible" name="OP1_TIER_rev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3">
      <text>
        <t xml:space="preserve"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</text>
    </comment>
    <comment authorId="0" ref="T3">
      <text>
        <t xml:space="preserve"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</text>
    </comment>
    <comment authorId="0" ref="P7">
      <text>
        <t xml:space="preserve">======
ID#AAAAVlQXcwA
    (2022-02-16 17:38:06)
$30.67 per mo</t>
      </text>
    </comment>
    <comment authorId="0" ref="R7">
      <text>
        <t xml:space="preserve">======
ID#AAAAVlQXcvA
    (2022-02-16 17:38:06)
$32.67 per mo</t>
      </text>
    </comment>
    <comment authorId="0" ref="T7">
      <text>
        <t xml:space="preserve">======
ID#AAAAVlQXcvA
    (2022-02-16 17:38:06)
$32.67 per mo</t>
      </text>
    </comment>
    <comment authorId="0" ref="AH7">
      <text>
        <t xml:space="preserve">$50
/MO
======</t>
      </text>
    </comment>
    <comment authorId="0" ref="AK7">
      <text>
        <t xml:space="preserve">======
ID#AAAAVlQXcuo
    (2022-02-16 17:38:06)
PERS rate increase average = 6%</t>
      </text>
    </comment>
    <comment authorId="0" ref="AM7">
      <text>
        <t xml:space="preserve">$50
/MO
======</t>
      </text>
    </comment>
    <comment authorId="0" ref="AQ7">
      <text>
        <t xml:space="preserve">$50
/MO
======</t>
      </text>
    </comment>
    <comment authorId="0" ref="A20">
      <text>
        <t xml:space="preserve">Withdrawl from Sage approved by User Council 11/18/25</t>
      </text>
    </comment>
    <comment authorId="0" ref="A24">
      <text>
        <t xml:space="preserve">======
ID#AAAAVlQXcvU
    (2022-02-16 17:38:06)
Moved up from lower tier</t>
      </text>
    </comment>
    <comment authorId="0" ref="A32">
      <text>
        <t xml:space="preserve">======
ID#AAAAVlQXcvM
    (2022-02-16 17:38:06)
Moved down</t>
      </text>
    </comment>
    <comment authorId="0" ref="F40">
      <text>
        <t xml:space="preserve">Approx 18,000 incorporated (9,000 unincorp paid by UCSLD)</t>
      </text>
    </comment>
    <comment authorId="0" ref="A45">
      <text>
        <t xml:space="preserve">======
ID#AAAAVlQXcvI
    (2022-02-16 17:38:06)
Includes So Wasco &amp; Dufur</t>
      </text>
    </comment>
    <comment authorId="0" ref="AT76">
      <text>
        <t xml:space="preserve">$304,682 actual
-$12,000 more from reserves than planned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N2">
      <text>
        <t xml:space="preserve">FY23-24 report</t>
      </text>
    </comment>
    <comment authorId="0" ref="A12">
      <text>
        <t xml:space="preserve">======
ID#AAAAVlQXcvU
    (2022-02-16 17:38:06)
Moved up from lower tier</t>
      </text>
    </comment>
    <comment authorId="0" ref="A20">
      <text>
        <t xml:space="preserve">======
ID#AAAAVlQXcvM
    (2022-02-16 17:38:06)
Moved down</t>
      </text>
    </comment>
    <comment authorId="0" ref="A33">
      <text>
        <t xml:space="preserve">======
ID#AAAAVlQXcvI
    (2022-02-16 17:38:06)
Includes So Wasco &amp; Dufur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3">
      <text>
        <t xml:space="preserve"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</text>
    </comment>
    <comment authorId="0" ref="T3">
      <text>
        <t xml:space="preserve"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</text>
    </comment>
    <comment authorId="0" ref="P7">
      <text>
        <t xml:space="preserve">======
ID#AAAAVlQXcwA
    (2022-02-16 17:38:06)
$30.67 per mo</t>
      </text>
    </comment>
    <comment authorId="0" ref="R7">
      <text>
        <t xml:space="preserve">======
ID#AAAAVlQXcvA
    (2022-02-16 17:38:06)
$32.67 per mo</t>
      </text>
    </comment>
    <comment authorId="0" ref="T7">
      <text>
        <t xml:space="preserve">======
ID#AAAAVlQXcvA
    (2022-02-16 17:38:06)
$32.67 per mo</t>
      </text>
    </comment>
    <comment authorId="0" ref="AH7">
      <text>
        <t xml:space="preserve">$50
/MO
======</t>
      </text>
    </comment>
    <comment authorId="0" ref="AK7">
      <text>
        <t xml:space="preserve">======
ID#AAAAVlQXcuo
    (2022-02-16 17:38:06)
PERS rate increase average = 6%</t>
      </text>
    </comment>
    <comment authorId="0" ref="AM7">
      <text>
        <t xml:space="preserve">$50
/MO
======</t>
      </text>
    </comment>
    <comment authorId="0" ref="AP7">
      <text>
        <t xml:space="preserve">$50
/MO
======</t>
      </text>
    </comment>
    <comment authorId="0" ref="A24">
      <text>
        <t xml:space="preserve">======
ID#AAAAVlQXcvU
    (2022-02-16 17:38:06)
Moved up from lower tier</t>
      </text>
    </comment>
    <comment authorId="0" ref="A32">
      <text>
        <t xml:space="preserve">======
ID#AAAAVlQXcvM
    (2022-02-16 17:38:06)
Moved down</t>
      </text>
    </comment>
    <comment authorId="0" ref="F40">
      <text>
        <t xml:space="preserve">Approx 18,000 incorporated (9,000 unincorp paid by UCSLD)</t>
      </text>
    </comment>
    <comment authorId="0" ref="A45">
      <text>
        <t xml:space="preserve">======
ID#AAAAVlQXcvI
    (2022-02-16 17:38:06)
Includes So Wasco &amp; Dufur</t>
      </text>
    </comment>
  </commentList>
</comments>
</file>

<file path=xl/sharedStrings.xml><?xml version="1.0" encoding="utf-8"?>
<sst xmlns="http://schemas.openxmlformats.org/spreadsheetml/2006/main" count="606" uniqueCount="221">
  <si>
    <t>LIBRARY</t>
  </si>
  <si>
    <t>EMAIL</t>
  </si>
  <si>
    <t>CURRENT TIER</t>
  </si>
  <si>
    <t>% chg / base rate</t>
  </si>
  <si>
    <t>Per Cap Goal</t>
  </si>
  <si>
    <t>Per Cap YEAR/PHASE 1</t>
  </si>
  <si>
    <t>Per Cap YEAR 2</t>
  </si>
  <si>
    <t>Per Cap YEAR 3</t>
  </si>
  <si>
    <t>Per Cap YEAR 4</t>
  </si>
  <si>
    <t>Per Cap YEAR 5</t>
  </si>
  <si>
    <t>Prior Yr Population Avg 3 Years</t>
  </si>
  <si>
    <t>Service Population
Avg
3 years</t>
  </si>
  <si>
    <t>Prior Year Pop %</t>
  </si>
  <si>
    <t>Pop %</t>
  </si>
  <si>
    <t>Chg</t>
  </si>
  <si>
    <t>Patron Count with Expiration date &gt; 2010-12-01</t>
  </si>
  <si>
    <t>Patron Count with Expiration date &gt; 2017-01-01</t>
  </si>
  <si>
    <t>Patron Count with Expiration date &gt; 2019-01-01</t>
  </si>
  <si>
    <t>Active accounts Avg
3 years</t>
  </si>
  <si>
    <t>Accounts  %</t>
  </si>
  <si>
    <t>2018/19  
Fee schedule</t>
  </si>
  <si>
    <t>2019/20  
Fee schedule</t>
  </si>
  <si>
    <t>2020/21  
Fee schedule</t>
  </si>
  <si>
    <t xml:space="preserve">
2021/22
Fee schedule</t>
  </si>
  <si>
    <t>Cost per capita</t>
  </si>
  <si>
    <t xml:space="preserve">
2022/23
Fee schedule</t>
  </si>
  <si>
    <t>$chg</t>
  </si>
  <si>
    <t>%chg</t>
  </si>
  <si>
    <t xml:space="preserve">
2023/24
Fee schedule</t>
  </si>
  <si>
    <t>2024/25
Fee schedule
TIER OPTION</t>
  </si>
  <si>
    <t>PER CAP PHASE TARGET
Min rate $1200 for circ libraries
Min rate $600 ($50/mo) for ILL only
Per capita rate applies if above min threshold.
$4 per capita for schools/academic
1$ per capita for public libraries</t>
  </si>
  <si>
    <t>$ CHG</t>
  </si>
  <si>
    <r>
      <rPr>
        <rFont val="Calibri"/>
        <b/>
        <color rgb="FF000000"/>
        <sz val="16.0"/>
      </rPr>
      <t xml:space="preserve">2024/25 FEE SCHEDULE
PER CAP OPTION 
PHASE 1/4  (2024-25)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</si>
  <si>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2025/26
PER CAP OPTION 
PHASE 2/4  (2025-26)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</si>
  <si>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PER CAP OPTION 
PHASE 3/4  (2026-27)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</si>
  <si>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PER CAP OPTION 
PHASE 4/4  (2027-28)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</si>
  <si>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PER CAP OPTION 
RESULT  (2028-29)
</t>
    </r>
    <r>
      <rPr>
        <rFont val="Calibri"/>
        <b val="0"/>
        <color rgb="FF000000"/>
        <sz val="16.0"/>
      </rPr>
      <t>Re-assess, match fee per cap target</t>
    </r>
  </si>
  <si>
    <t>Variable Base %  +/- pop % chg</t>
  </si>
  <si>
    <t>SERVICE POP %</t>
  </si>
  <si>
    <t>ACCOUNTS %</t>
  </si>
  <si>
    <t>ITEMS %</t>
  </si>
  <si>
    <t>BASE FEE %</t>
  </si>
  <si>
    <t>CIRC %</t>
  </si>
  <si>
    <t>Sage COURIER cost recovery</t>
  </si>
  <si>
    <t xml:space="preserve">COURIER net loan/borrow proration rate </t>
  </si>
  <si>
    <t>CGCC</t>
  </si>
  <si>
    <t>DMcManus@cgcc.edu</t>
  </si>
  <si>
    <t>Academic - Community College (small)</t>
  </si>
  <si>
    <t>BMCC</t>
  </si>
  <si>
    <t xml:space="preserve">onlinelibrary@bluecc.edu </t>
  </si>
  <si>
    <t>Academic - Community College (moderate)</t>
  </si>
  <si>
    <t>KCC</t>
  </si>
  <si>
    <t xml:space="preserve">kcclrc@klamathcc.edu </t>
  </si>
  <si>
    <t>TVCC</t>
  </si>
  <si>
    <t xml:space="preserve">library@tvcc.cc </t>
  </si>
  <si>
    <t>Josephy Library at Fishtrap</t>
  </si>
  <si>
    <t xml:space="preserve">rich@fishtrap.org </t>
  </si>
  <si>
    <t>ILL only (incl museum)</t>
  </si>
  <si>
    <t>Tamastslikt Institute</t>
  </si>
  <si>
    <t xml:space="preserve">malissa.minthorn@tamastslikt.org </t>
  </si>
  <si>
    <t>Elgin High School</t>
  </si>
  <si>
    <t xml:space="preserve">cchandler@mail.elgin.k12.or.us </t>
  </si>
  <si>
    <t>Hermiston High School</t>
  </si>
  <si>
    <t xml:space="preserve">delia.fields@hermistonsd.org </t>
  </si>
  <si>
    <t>Ione School Library</t>
  </si>
  <si>
    <t xml:space="preserve">Cathy.Halvorsen@ione.k12.or.us </t>
  </si>
  <si>
    <t>Stanfield Secondary School Library</t>
  </si>
  <si>
    <t xml:space="preserve">penny.anderson@stanfieldsd.org </t>
  </si>
  <si>
    <t>Wallowa Public Library</t>
  </si>
  <si>
    <t xml:space="preserve">wallowapubliclibrary@gmail.com </t>
  </si>
  <si>
    <t>Public  (750-2K)</t>
  </si>
  <si>
    <t>Ione Library District</t>
  </si>
  <si>
    <t xml:space="preserve">ionelibrary@gmail.com </t>
  </si>
  <si>
    <t>Echo Public Library (UCSLD)</t>
  </si>
  <si>
    <t xml:space="preserve">echolib@centurytel.net </t>
  </si>
  <si>
    <t>Weston Public Library (UCSLD)</t>
  </si>
  <si>
    <t xml:space="preserve">wcolibrary@cityofwestonoregon.com </t>
  </si>
  <si>
    <t>Joseph</t>
  </si>
  <si>
    <t xml:space="preserve">joseph97846@hotmail.com </t>
  </si>
  <si>
    <t>Gilliam County Library</t>
  </si>
  <si>
    <t xml:space="preserve">gclibrary@co.gilliam.or.us </t>
  </si>
  <si>
    <t>Athena Public (UCSLD)</t>
  </si>
  <si>
    <t xml:space="preserve">athenalibrary@cityofathena.com </t>
  </si>
  <si>
    <t>Sherman County Public/Sch</t>
  </si>
  <si>
    <t xml:space="preserve">mmartin2@sherman.k12.or.us </t>
  </si>
  <si>
    <t>Vale (Emma H) Public Library</t>
  </si>
  <si>
    <t xml:space="preserve">pshevham@cityofvale.com </t>
  </si>
  <si>
    <t>Enterprise Public Library</t>
  </si>
  <si>
    <t xml:space="preserve">enterpl@eoni.com </t>
  </si>
  <si>
    <t>Ukiah Public/School Library (UCSLD)</t>
  </si>
  <si>
    <t xml:space="preserve">Audrey.Durfey@ukiah.k12.or.us </t>
  </si>
  <si>
    <t>Public (&lt; 750)</t>
  </si>
  <si>
    <t>Helix Public Library (UCSLD)</t>
  </si>
  <si>
    <t xml:space="preserve">helixlibrary@helixtel.com </t>
  </si>
  <si>
    <t>Fossil Library</t>
  </si>
  <si>
    <t xml:space="preserve">libraryfossil46@gmail.com </t>
  </si>
  <si>
    <t>Adams Public Library (UCSLD)</t>
  </si>
  <si>
    <t xml:space="preserve">library@cityofadamsoregon.com </t>
  </si>
  <si>
    <t>Arlington Public Library</t>
  </si>
  <si>
    <t xml:space="preserve">arlingtonpubliclibraryor97812@gmail.com </t>
  </si>
  <si>
    <t>North Powder Public</t>
  </si>
  <si>
    <t>npcitylibrary1@gmail.com</t>
  </si>
  <si>
    <t>Baker County Library District</t>
  </si>
  <si>
    <t xml:space="preserve">info@bakerlib.org </t>
  </si>
  <si>
    <t>Public (15K - 30K)</t>
  </si>
  <si>
    <t>Hermiston Public Library</t>
  </si>
  <si>
    <t xml:space="preserve">mrose@hermiston.or.us </t>
  </si>
  <si>
    <t>La Grande Cook Memorial Public Library</t>
  </si>
  <si>
    <t xml:space="preserve">KRoberson@cookmemoriallibrary.org </t>
  </si>
  <si>
    <t>Pendleton Public Library (UCSLD)</t>
  </si>
  <si>
    <t xml:space="preserve">Jennifer.Costley@ci.pendleton.or.us </t>
  </si>
  <si>
    <t>Hood River County Library District</t>
  </si>
  <si>
    <t xml:space="preserve">info@hoodriverlibrary.org </t>
  </si>
  <si>
    <t>Ontario Community Library</t>
  </si>
  <si>
    <t xml:space="preserve">ontariolibrarydistrict@yahoo.com </t>
  </si>
  <si>
    <t>The Dalles/Wasco District</t>
  </si>
  <si>
    <t>jwavrunek@ci.the-dalles.or.us</t>
  </si>
  <si>
    <t>Pilot Rock Public (UCSLD)</t>
  </si>
  <si>
    <t xml:space="preserve">pilotrockpl@centurytel.net </t>
  </si>
  <si>
    <t>Public (2K - 4K)</t>
  </si>
  <si>
    <t>Elgin Public Library</t>
  </si>
  <si>
    <t xml:space="preserve">Publiclibrary@cityofelginor.org </t>
  </si>
  <si>
    <t>Stanfield Public Library (UCSLD)</t>
  </si>
  <si>
    <t xml:space="preserve">librarydirector@cityofstanfield.com </t>
  </si>
  <si>
    <t>Nyssa Public Library</t>
  </si>
  <si>
    <t xml:space="preserve">nyssalibrary@nyssacity.org </t>
  </si>
  <si>
    <t>Union Public Library</t>
  </si>
  <si>
    <t xml:space="preserve">library@cityofunion.com </t>
  </si>
  <si>
    <t>Grant County Library</t>
  </si>
  <si>
    <t xml:space="preserve">grant047@ortelco.net </t>
  </si>
  <si>
    <t>Public (4K - 7500)</t>
  </si>
  <si>
    <t>Harney County Library</t>
  </si>
  <si>
    <t>cheryl@harneycountylibrary.org</t>
  </si>
  <si>
    <t>Lake County Library District</t>
  </si>
  <si>
    <t xml:space="preserve">info@lakecountylibrary.org </t>
  </si>
  <si>
    <t>Public (7.5K - 15K)</t>
  </si>
  <si>
    <t>Hermiston Unincorporated (UCSLD)</t>
  </si>
  <si>
    <t>Umatilla Public Library (UCSLD)</t>
  </si>
  <si>
    <t xml:space="preserve">library@umatilla-city.org </t>
  </si>
  <si>
    <t>Milton-Freewater Public (UCSLD)</t>
  </si>
  <si>
    <t>Lili.Schmidt@milton-freewater-or.gov</t>
  </si>
  <si>
    <t>Oregon Trail Library District</t>
  </si>
  <si>
    <t xml:space="preserve">boardman@otld.org </t>
  </si>
  <si>
    <t>Huntington School</t>
  </si>
  <si>
    <t>Harmonie.Hicks@huntington.k12.or.us</t>
  </si>
  <si>
    <t>Schools (&lt;100)</t>
  </si>
  <si>
    <t>Crane Union High School (Harney Co SD 1J)</t>
  </si>
  <si>
    <t xml:space="preserve">starbuck@harneyesd.k12.or.us </t>
  </si>
  <si>
    <t>Harney County ESD</t>
  </si>
  <si>
    <t>criss.s@harneyesd.k12.or.us</t>
  </si>
  <si>
    <t>Schools (&lt; 500)</t>
  </si>
  <si>
    <t>Condon School Library</t>
  </si>
  <si>
    <t xml:space="preserve">tallyk@cove.k12.or.us </t>
  </si>
  <si>
    <t>Hines Middle School (Harney Co SD 3)</t>
  </si>
  <si>
    <t xml:space="preserve">debbiepfeiffer@hcsd3.k12.or.us </t>
  </si>
  <si>
    <t>Vale High School</t>
  </si>
  <si>
    <t xml:space="preserve">jkoda@vale.k12.or.us </t>
  </si>
  <si>
    <t>Cove School Library</t>
  </si>
  <si>
    <t>Slater Elementary School (Harney SD 3)</t>
  </si>
  <si>
    <t>Ontario Middle School</t>
  </si>
  <si>
    <t xml:space="preserve">mfife@ontario.k12.or.us </t>
  </si>
  <si>
    <t>Ontario High School</t>
  </si>
  <si>
    <t xml:space="preserve">kpena@ontario.k12.or.us </t>
  </si>
  <si>
    <t>Schools (&gt; 500)</t>
  </si>
  <si>
    <t>Hood River High School</t>
  </si>
  <si>
    <t xml:space="preserve">ann.zuehlke@hoodriver.k12.or.us </t>
  </si>
  <si>
    <t>Burns  High School (Harney)</t>
  </si>
  <si>
    <t>Grand Total</t>
  </si>
  <si>
    <t># MEMBERS</t>
  </si>
  <si>
    <t>Most at risk?/Smallest collection $ budget</t>
  </si>
  <si>
    <t>Operating budget less grants</t>
  </si>
  <si>
    <t>% increase</t>
  </si>
  <si>
    <t>TOTAL</t>
  </si>
  <si>
    <t>Withdrawal from Sage reserves</t>
  </si>
  <si>
    <t>AVG</t>
  </si>
  <si>
    <t>median</t>
  </si>
  <si>
    <t>MIN</t>
  </si>
  <si>
    <t>MAX</t>
  </si>
  <si>
    <t>Max-Min variable</t>
  </si>
  <si>
    <t># increase</t>
  </si>
  <si>
    <t># decrease</t>
  </si>
  <si>
    <t>UCSLD</t>
  </si>
  <si>
    <t>director@ucsld.org</t>
  </si>
  <si>
    <t>Fiscal agent (1)</t>
  </si>
  <si>
    <t>Circulating Schools (2)</t>
  </si>
  <si>
    <t>Public Libraries under 5,000 (3)</t>
  </si>
  <si>
    <t>Public Libraries 5-15,000 (2)</t>
  </si>
  <si>
    <t>Public Libraries over 15,000 (3)</t>
  </si>
  <si>
    <t>Academic Libraries (1)</t>
  </si>
  <si>
    <t>Resource-sharing Partners / Special Libraries (1)</t>
  </si>
  <si>
    <t>OPTION 4</t>
  </si>
  <si>
    <t>OPTION 5</t>
  </si>
  <si>
    <t>OPTION 6</t>
  </si>
  <si>
    <t>OPTION 7</t>
  </si>
  <si>
    <t>2025-26</t>
  </si>
  <si>
    <t>% chg</t>
  </si>
  <si>
    <t>$ chg</t>
  </si>
  <si>
    <t>Sage ILL Borrow</t>
  </si>
  <si>
    <t>Year 4</t>
  </si>
  <si>
    <t>Year 5</t>
  </si>
  <si>
    <t>Y5 Vs Option 4</t>
  </si>
  <si>
    <t>Y5 Vs OPtion 5</t>
  </si>
  <si>
    <t>Y5 Vs Option 6</t>
  </si>
  <si>
    <t>Year 5 x %</t>
  </si>
  <si>
    <t>No data</t>
  </si>
  <si>
    <t>$ Chg</t>
  </si>
  <si>
    <t>Over 50%</t>
  </si>
  <si>
    <t>Over 75%</t>
  </si>
  <si>
    <t>Over 100%</t>
  </si>
  <si>
    <t>Over 150%</t>
  </si>
  <si>
    <t>Over 200%</t>
  </si>
  <si>
    <t>Per Cap PHASE 1</t>
  </si>
  <si>
    <t>Per Cap PHASE 2</t>
  </si>
  <si>
    <t xml:space="preserve">Library </t>
  </si>
  <si>
    <t>Email</t>
  </si>
  <si>
    <t>Current Group</t>
  </si>
  <si>
    <r>
      <rPr>
        <rFont val="Calibri"/>
        <b/>
        <color rgb="FF000000"/>
        <sz val="16.0"/>
      </rPr>
      <t xml:space="preserve">2024/25 FEE SCHEDULE
PER CAP PHASE 1/4  (2024)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</si>
  <si>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2024/25 FEE SCHEDULE
PER CAP PHASE 2/4  (2025)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</si>
  <si>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2024/25 FEE SCHEDULE
PER CAP PHASE 3/4  (2026)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</si>
  <si>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2024/25 FEE SCHEDULE
PER CAP PHASE 4/4  (2027)
</t>
    </r>
    <r>
      <rPr>
        <rFont val="Calibri"/>
        <b val="0"/>
        <color rgb="FF000000"/>
        <sz val="16.0"/>
      </rPr>
      <t>25% chg until goal</t>
    </r>
  </si>
  <si>
    <r>
      <rPr>
        <rFont val="Calibri"/>
        <b/>
        <color rgb="FF000000"/>
        <sz val="16.0"/>
      </rPr>
      <t xml:space="preserve">2025/26 FEE SCHEDULE
PER CAP PHASE 5  (2028)
</t>
    </r>
    <r>
      <rPr>
        <rFont val="Calibri"/>
        <b val="0"/>
        <color rgb="FF000000"/>
        <sz val="16.0"/>
      </rPr>
      <t>Re-assess, match fee per cap target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</si>
</sst>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0.0%"/>
    <numFmt numFmtId="165" formatCode="0.0000000000"/>
    <numFmt numFmtId="166" formatCode="\$#,##0"/>
    <numFmt numFmtId="167" formatCode="_(* #,##0_);_(* \(#,##0\);_(* \-??_);_(@_)"/>
    <numFmt numFmtId="168" formatCode="0.0"/>
    <numFmt numFmtId="169" formatCode="_(* #,##0.0_);_(* \(#,##0.0\);_(* &quot;-&quot;??_);_(@_)"/>
    <numFmt numFmtId="170" formatCode="&quot;$&quot;#,##0_);\(&quot;$&quot;#,##0\)"/>
    <numFmt numFmtId="171" formatCode="&quot;$&quot;#,##0;[Red]&quot;$&quot;#,##0"/>
    <numFmt numFmtId="172" formatCode="&quot;$&quot;#,##0"/>
    <numFmt numFmtId="173" formatCode="&quot;$&quot;#,##0.00"/>
  </numFmts>
  <fonts count="36">
    <font>
      <sz val="10.0"/>
      <color rgb="FF000000"/>
      <name val="Arial"/>
      <scheme val="minor"/>
    </font>
    <font>
      <b/>
      <sz val="11.0"/>
      <color rgb="FF000000"/>
      <name val="Calibri"/>
    </font>
    <font>
      <sz val="10.0"/>
      <color rgb="FF000000"/>
      <name val="Calibri"/>
    </font>
    <font>
      <sz val="10.0"/>
      <color rgb="FFFF0000"/>
      <name val="Calibri"/>
    </font>
    <font>
      <b/>
      <color theme="1"/>
      <name val="Arial"/>
      <scheme val="minor"/>
    </font>
    <font>
      <color theme="1"/>
      <name val="Arial"/>
      <scheme val="minor"/>
    </font>
    <font>
      <b/>
      <sz val="18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sz val="11.0"/>
      <color rgb="FF006100"/>
      <name val="Calibri"/>
    </font>
    <font>
      <b/>
      <sz val="16.0"/>
      <color rgb="FF000000"/>
      <name val="Calibri"/>
    </font>
    <font>
      <sz val="10.0"/>
      <color theme="1"/>
      <name val="Arial"/>
    </font>
    <font>
      <b/>
      <sz val="11.0"/>
      <color rgb="FFFF0000"/>
      <name val="Calibri"/>
    </font>
    <font>
      <sz val="11.0"/>
      <color rgb="FFFF0000"/>
      <name val="Calibri"/>
    </font>
    <font>
      <u/>
      <sz val="11.0"/>
      <color rgb="FF0563C1"/>
      <name val="Calibri"/>
    </font>
    <font>
      <b/>
      <sz val="12.0"/>
      <color rgb="FF000000"/>
      <name val="Calibri"/>
    </font>
    <font>
      <sz val="11.0"/>
      <color theme="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b/>
      <sz val="12.0"/>
      <color rgb="FFFF0000"/>
      <name val="Calibri"/>
    </font>
    <font>
      <u/>
      <sz val="11.0"/>
      <color rgb="FF0563C1"/>
      <name val="Calibri"/>
    </font>
    <font>
      <b/>
      <sz val="11.0"/>
      <color rgb="FF006100"/>
      <name val="Calibri"/>
    </font>
    <font>
      <b/>
      <sz val="11.0"/>
      <color theme="1"/>
      <name val="Calibri"/>
    </font>
    <font>
      <sz val="11.0"/>
      <color rgb="FF0070C0"/>
      <name val="Calibri"/>
    </font>
    <font>
      <sz val="11.0"/>
      <color rgb="FF4A86E8"/>
      <name val="Calibri"/>
    </font>
    <font>
      <u/>
      <sz val="11.0"/>
      <color rgb="FF0563C1"/>
      <name val="Calibri"/>
    </font>
    <font>
      <sz val="12.0"/>
      <color rgb="FFFF0000"/>
      <name val="Calibri"/>
    </font>
    <font>
      <sz val="11.0"/>
      <color rgb="FF0563C1"/>
      <name val="Calibri"/>
    </font>
    <font>
      <b/>
      <sz val="10.0"/>
      <color rgb="FFFF0000"/>
      <name val="Arial"/>
    </font>
    <font>
      <b/>
      <sz val="11.0"/>
      <color theme="1"/>
      <name val="Arial"/>
    </font>
    <font>
      <b/>
      <sz val="11.0"/>
      <color rgb="FF0070C0"/>
      <name val="Calibri"/>
    </font>
    <font>
      <sz val="11.0"/>
      <color rgb="FFDBD8D2"/>
      <name val="Open Sans"/>
    </font>
    <font>
      <b/>
      <sz val="11.0"/>
      <color rgb="FF000000"/>
      <name val="Arial"/>
    </font>
    <font>
      <b/>
      <sz val="6.0"/>
      <color rgb="FFD9D9D9"/>
      <name val="Arial"/>
      <scheme val="minor"/>
    </font>
    <font>
      <color rgb="FFFF0000"/>
      <name val="Calibri"/>
    </font>
  </fonts>
  <fills count="3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  <fill>
      <patternFill patternType="solid">
        <fgColor rgb="FFC6EFCE"/>
        <bgColor rgb="FFC6EFCE"/>
      </patternFill>
    </fill>
    <fill>
      <patternFill patternType="solid">
        <fgColor rgb="FFD9D9D9"/>
        <bgColor rgb="FFD9D9D9"/>
      </patternFill>
    </fill>
    <fill>
      <patternFill patternType="solid">
        <fgColor rgb="FFFFBF00"/>
        <bgColor rgb="FFFFBF00"/>
      </patternFill>
    </fill>
    <fill>
      <patternFill patternType="solid">
        <fgColor rgb="FFD6BBEB"/>
        <bgColor rgb="FFD6BBEB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FBE5D6"/>
        <bgColor rgb="FFFBE5D6"/>
      </patternFill>
    </fill>
    <fill>
      <patternFill patternType="solid">
        <fgColor rgb="FFDEEBF7"/>
        <bgColor rgb="FFDEEBF7"/>
      </patternFill>
    </fill>
    <fill>
      <patternFill patternType="solid">
        <fgColor rgb="FFD6DCE4"/>
        <bgColor rgb="FFD6DCE4"/>
      </patternFill>
    </fill>
    <fill>
      <patternFill patternType="solid">
        <fgColor rgb="FFC5E0B4"/>
        <bgColor rgb="FFC5E0B4"/>
      </patternFill>
    </fill>
    <fill>
      <patternFill patternType="solid">
        <fgColor rgb="FFF8696B"/>
        <bgColor rgb="FFF8696B"/>
      </patternFill>
    </fill>
    <fill>
      <patternFill patternType="solid">
        <fgColor rgb="FFE2EFD9"/>
        <bgColor rgb="FFE2EFD9"/>
      </patternFill>
    </fill>
    <fill>
      <patternFill patternType="solid">
        <fgColor rgb="FFE2F0D9"/>
        <bgColor rgb="FFE2F0D9"/>
      </patternFill>
    </fill>
    <fill>
      <patternFill patternType="solid">
        <fgColor rgb="FFD8D8D8"/>
        <bgColor rgb="FFD8D8D8"/>
      </patternFill>
    </fill>
    <fill>
      <patternFill patternType="solid">
        <fgColor rgb="FFB6D7A8"/>
        <bgColor rgb="FFB6D7A8"/>
      </patternFill>
    </fill>
    <fill>
      <patternFill patternType="solid">
        <fgColor rgb="FF1F2122"/>
        <bgColor rgb="FF1F2122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F4C7C3"/>
        <bgColor rgb="FFF4C7C3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2CC"/>
        <bgColor rgb="FFFFF2CC"/>
      </patternFill>
    </fill>
    <fill>
      <patternFill patternType="solid">
        <fgColor rgb="FFC6D9F0"/>
        <bgColor rgb="FFC6D9F0"/>
      </patternFill>
    </fill>
  </fills>
  <borders count="8">
    <border/>
    <border>
      <left/>
      <right/>
      <top/>
      <bottom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414141"/>
      </left>
      <right style="medium">
        <color rgb="FF414141"/>
      </right>
      <top style="medium">
        <color rgb="FF414141"/>
      </top>
      <bottom style="medium">
        <color rgb="FF41414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5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/>
    </xf>
    <xf borderId="0" fillId="0" fontId="1" numFmtId="49" xfId="0" applyAlignment="1" applyFont="1" applyNumberFormat="1">
      <alignment readingOrder="0" shrinkToFit="0" wrapText="1"/>
    </xf>
    <xf borderId="0" fillId="0" fontId="1" numFmtId="49" xfId="0" applyAlignment="1" applyFont="1" applyNumberFormat="1">
      <alignment horizontal="center" shrinkToFit="0" wrapText="1"/>
    </xf>
    <xf borderId="0" fillId="0" fontId="2" numFmtId="0" xfId="0" applyAlignment="1" applyFont="1">
      <alignment horizontal="right" shrinkToFit="0" wrapText="1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shrinkToFit="0" wrapText="1"/>
    </xf>
    <xf borderId="0" fillId="0" fontId="3" numFmtId="164" xfId="0" applyAlignment="1" applyFont="1" applyNumberFormat="1">
      <alignment horizontal="center" shrinkToFit="0" wrapText="1"/>
    </xf>
    <xf borderId="0" fillId="0" fontId="1" numFmtId="165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2" fontId="4" numFmtId="0" xfId="0" applyFill="1" applyFont="1"/>
    <xf borderId="0" fillId="0" fontId="5" numFmtId="0" xfId="0" applyAlignment="1" applyFont="1">
      <alignment readingOrder="0"/>
    </xf>
    <xf borderId="0" fillId="0" fontId="1" numFmtId="49" xfId="0" applyFont="1" applyNumberFormat="1"/>
    <xf borderId="0" fillId="0" fontId="1" numFmtId="49" xfId="0" applyAlignment="1" applyFont="1" applyNumberFormat="1">
      <alignment shrinkToFit="0" wrapText="1"/>
    </xf>
    <xf borderId="0" fillId="0" fontId="1" numFmtId="3" xfId="0" applyAlignment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horizontal="center" shrinkToFit="0" wrapText="1"/>
    </xf>
    <xf borderId="1" fillId="3" fontId="6" numFmtId="49" xfId="0" applyAlignment="1" applyBorder="1" applyFill="1" applyFont="1" applyNumberFormat="1">
      <alignment horizontal="center" shrinkToFit="0" wrapText="1"/>
    </xf>
    <xf borderId="0" fillId="0" fontId="7" numFmtId="49" xfId="0" applyFont="1" applyNumberFormat="1"/>
    <xf borderId="1" fillId="4" fontId="6" numFmtId="49" xfId="0" applyAlignment="1" applyBorder="1" applyFill="1" applyFont="1" applyNumberFormat="1">
      <alignment horizontal="center" shrinkToFit="0" wrapText="1"/>
    </xf>
    <xf borderId="0" fillId="0" fontId="7" numFmtId="49" xfId="0" applyAlignment="1" applyFont="1" applyNumberFormat="1">
      <alignment shrinkToFit="0" wrapText="1"/>
    </xf>
    <xf borderId="0" fillId="0" fontId="8" numFmtId="49" xfId="0" applyAlignment="1" applyFont="1" applyNumberFormat="1">
      <alignment horizontal="center" shrinkToFit="0" wrapText="1"/>
    </xf>
    <xf borderId="0" fillId="0" fontId="2" numFmtId="165" xfId="0" applyAlignment="1" applyFont="1" applyNumberFormat="1">
      <alignment horizontal="center" shrinkToFit="0" wrapText="1"/>
    </xf>
    <xf borderId="0" fillId="0" fontId="6" numFmtId="49" xfId="0" applyAlignment="1" applyFont="1" applyNumberFormat="1">
      <alignment horizontal="center" shrinkToFit="0" wrapText="1"/>
    </xf>
    <xf borderId="1" fillId="5" fontId="6" numFmtId="49" xfId="0" applyAlignment="1" applyBorder="1" applyFill="1" applyFont="1" applyNumberFormat="1">
      <alignment horizontal="center" shrinkToFit="0" wrapText="1"/>
    </xf>
    <xf borderId="0" fillId="0" fontId="9" numFmtId="49" xfId="0" applyAlignment="1" applyFont="1" applyNumberFormat="1">
      <alignment horizontal="center" shrinkToFit="0" wrapText="1"/>
    </xf>
    <xf borderId="1" fillId="6" fontId="10" numFmtId="0" xfId="0" applyAlignment="1" applyBorder="1" applyFill="1" applyFont="1">
      <alignment shrinkToFit="0" wrapText="1"/>
    </xf>
    <xf borderId="0" fillId="0" fontId="7" numFmtId="0" xfId="0" applyFont="1"/>
    <xf borderId="1" fillId="7" fontId="11" numFmtId="0" xfId="0" applyAlignment="1" applyBorder="1" applyFill="1" applyFont="1">
      <alignment readingOrder="0" shrinkToFit="0" wrapText="1"/>
    </xf>
    <xf borderId="1" fillId="8" fontId="11" numFmtId="0" xfId="0" applyAlignment="1" applyBorder="1" applyFill="1" applyFont="1">
      <alignment readingOrder="0" shrinkToFit="0" wrapText="1"/>
    </xf>
    <xf borderId="0" fillId="0" fontId="2" numFmtId="49" xfId="0" applyAlignment="1" applyFont="1" applyNumberFormat="1">
      <alignment horizontal="right" shrinkToFit="0" wrapText="1"/>
    </xf>
    <xf borderId="0" fillId="0" fontId="2" numFmtId="3" xfId="0" applyAlignment="1" applyFont="1" applyNumberFormat="1">
      <alignment horizontal="right" shrinkToFit="0" wrapText="1"/>
    </xf>
    <xf borderId="0" fillId="0" fontId="2" numFmtId="2" xfId="0" applyAlignment="1" applyFont="1" applyNumberFormat="1">
      <alignment horizontal="center" shrinkToFit="0" wrapText="1"/>
    </xf>
    <xf borderId="0" fillId="0" fontId="2" numFmtId="3" xfId="0" applyAlignment="1" applyFont="1" applyNumberFormat="1">
      <alignment horizontal="center" shrinkToFit="0" wrapText="1"/>
    </xf>
    <xf borderId="0" fillId="0" fontId="2" numFmtId="164" xfId="0" applyFont="1" applyNumberFormat="1"/>
    <xf borderId="0" fillId="0" fontId="2" numFmtId="4" xfId="0" applyFont="1" applyNumberFormat="1"/>
    <xf borderId="0" fillId="0" fontId="3" numFmtId="0" xfId="0" applyAlignment="1" applyFont="1">
      <alignment horizontal="center" shrinkToFit="0" wrapText="1"/>
    </xf>
    <xf borderId="0" fillId="0" fontId="2" numFmtId="165" xfId="0" applyFont="1" applyNumberFormat="1"/>
    <xf borderId="0" fillId="0" fontId="2" numFmtId="0" xfId="0" applyFont="1"/>
    <xf borderId="0" fillId="0" fontId="12" numFmtId="9" xfId="0" applyAlignment="1" applyFont="1" applyNumberFormat="1">
      <alignment readingOrder="0"/>
    </xf>
    <xf borderId="0" fillId="0" fontId="12" numFmtId="9" xfId="0" applyFont="1" applyNumberFormat="1"/>
    <xf borderId="0" fillId="0" fontId="1" numFmtId="0" xfId="0" applyAlignment="1" applyFont="1">
      <alignment horizontal="right" shrinkToFit="0" wrapText="1"/>
    </xf>
    <xf borderId="0" fillId="0" fontId="1" numFmtId="49" xfId="0" applyAlignment="1" applyFont="1" applyNumberFormat="1">
      <alignment horizontal="right" shrinkToFit="0" wrapText="1"/>
    </xf>
    <xf borderId="0" fillId="0" fontId="1" numFmtId="3" xfId="0" applyAlignment="1" applyFont="1" applyNumberFormat="1">
      <alignment horizontal="right" shrinkToFit="0" wrapText="1"/>
    </xf>
    <xf borderId="0" fillId="0" fontId="1" numFmtId="2" xfId="0" applyAlignment="1" applyFont="1" applyNumberFormat="1">
      <alignment horizontal="center" shrinkToFit="0" wrapText="1"/>
    </xf>
    <xf borderId="0" fillId="0" fontId="7" numFmtId="164" xfId="0" applyFont="1" applyNumberFormat="1"/>
    <xf borderId="0" fillId="0" fontId="7" numFmtId="4" xfId="0" applyFont="1" applyNumberFormat="1"/>
    <xf borderId="0" fillId="0" fontId="13" numFmtId="164" xfId="0" applyAlignment="1" applyFont="1" applyNumberFormat="1">
      <alignment horizontal="center" shrinkToFit="0" wrapText="1"/>
    </xf>
    <xf borderId="0" fillId="0" fontId="7" numFmtId="165" xfId="0" applyFont="1" applyNumberFormat="1"/>
    <xf borderId="0" fillId="0" fontId="7" numFmtId="166" xfId="0" applyFont="1" applyNumberFormat="1"/>
    <xf borderId="0" fillId="0" fontId="2" numFmtId="9" xfId="0" applyFont="1" applyNumberFormat="1"/>
    <xf borderId="0" fillId="0" fontId="14" numFmtId="166" xfId="0" applyFont="1" applyNumberFormat="1"/>
    <xf borderId="0" fillId="0" fontId="12" numFmtId="167" xfId="0" applyFont="1" applyNumberFormat="1"/>
    <xf borderId="0" fillId="0" fontId="1" numFmtId="49" xfId="0" applyAlignment="1" applyFont="1" applyNumberFormat="1">
      <alignment horizontal="right"/>
    </xf>
    <xf borderId="0" fillId="0" fontId="15" numFmtId="49" xfId="0" applyAlignment="1" applyFont="1" applyNumberFormat="1">
      <alignment horizontal="right"/>
    </xf>
    <xf borderId="1" fillId="9" fontId="7" numFmtId="49" xfId="0" applyAlignment="1" applyBorder="1" applyFill="1" applyFont="1" applyNumberFormat="1">
      <alignment horizontal="right" shrinkToFit="0" wrapText="1"/>
    </xf>
    <xf borderId="0" fillId="0" fontId="7" numFmtId="49" xfId="0" applyAlignment="1" applyFont="1" applyNumberFormat="1">
      <alignment horizontal="left" shrinkToFit="0" wrapText="1"/>
    </xf>
    <xf borderId="0" fillId="0" fontId="7" numFmtId="3" xfId="0" applyAlignment="1" applyFont="1" applyNumberFormat="1">
      <alignment horizontal="right" readingOrder="0" vertical="bottom"/>
    </xf>
    <xf borderId="0" fillId="0" fontId="7" numFmtId="10" xfId="0" applyAlignment="1" applyFont="1" applyNumberFormat="1">
      <alignment horizontal="right"/>
    </xf>
    <xf borderId="0" fillId="0" fontId="7" numFmtId="3" xfId="0" applyAlignment="1" applyFont="1" applyNumberFormat="1">
      <alignment horizontal="right"/>
    </xf>
    <xf borderId="0" fillId="0" fontId="7" numFmtId="164" xfId="0" applyAlignment="1" applyFont="1" applyNumberFormat="1">
      <alignment horizontal="right"/>
    </xf>
    <xf borderId="0" fillId="0" fontId="16" numFmtId="3" xfId="0" applyFont="1" applyNumberFormat="1"/>
    <xf borderId="0" fillId="0" fontId="8" numFmtId="164" xfId="0" applyFont="1" applyNumberFormat="1"/>
    <xf borderId="0" fillId="0" fontId="16" numFmtId="167" xfId="0" applyFont="1" applyNumberFormat="1"/>
    <xf borderId="0" fillId="0" fontId="7" numFmtId="3" xfId="0" applyFont="1" applyNumberFormat="1"/>
    <xf borderId="0" fillId="0" fontId="16" numFmtId="9" xfId="0" applyFont="1" applyNumberFormat="1"/>
    <xf borderId="0" fillId="0" fontId="2" numFmtId="3" xfId="0" applyFont="1" applyNumberFormat="1"/>
    <xf borderId="0" fillId="0" fontId="7" numFmtId="167" xfId="0" applyFont="1" applyNumberFormat="1"/>
    <xf borderId="1" fillId="2" fontId="7" numFmtId="168" xfId="0" applyBorder="1" applyFont="1" applyNumberFormat="1"/>
    <xf borderId="1" fillId="10" fontId="7" numFmtId="167" xfId="0" applyBorder="1" applyFill="1" applyFont="1" applyNumberFormat="1"/>
    <xf borderId="1" fillId="6" fontId="10" numFmtId="167" xfId="0" applyBorder="1" applyFont="1" applyNumberFormat="1"/>
    <xf borderId="0" fillId="0" fontId="12" numFmtId="169" xfId="0" applyFont="1" applyNumberFormat="1"/>
    <xf borderId="0" fillId="0" fontId="17" numFmtId="167" xfId="0" applyFont="1" applyNumberFormat="1"/>
    <xf borderId="1" fillId="2" fontId="18" numFmtId="49" xfId="0" applyAlignment="1" applyBorder="1" applyFont="1" applyNumberFormat="1">
      <alignment horizontal="right"/>
    </xf>
    <xf borderId="1" fillId="11" fontId="7" numFmtId="49" xfId="0" applyAlignment="1" applyBorder="1" applyFill="1" applyFont="1" applyNumberFormat="1">
      <alignment horizontal="left" shrinkToFit="0" wrapText="1"/>
    </xf>
    <xf borderId="0" fillId="0" fontId="14" numFmtId="0" xfId="0" applyAlignment="1" applyFont="1">
      <alignment horizontal="right"/>
    </xf>
    <xf borderId="1" fillId="2" fontId="19" numFmtId="0" xfId="0" applyAlignment="1" applyBorder="1" applyFont="1">
      <alignment horizontal="right"/>
    </xf>
    <xf borderId="0" fillId="0" fontId="14" numFmtId="49" xfId="0" applyAlignment="1" applyFont="1" applyNumberFormat="1">
      <alignment horizontal="right" shrinkToFit="0" wrapText="1"/>
    </xf>
    <xf borderId="0" fillId="0" fontId="20" numFmtId="167" xfId="0" applyFont="1" applyNumberFormat="1"/>
    <xf borderId="0" fillId="0" fontId="5" numFmtId="167" xfId="0" applyFont="1" applyNumberFormat="1"/>
    <xf borderId="0" fillId="0" fontId="3" numFmtId="170" xfId="0" applyFont="1" applyNumberFormat="1"/>
    <xf borderId="0" fillId="0" fontId="21" numFmtId="0" xfId="0" applyAlignment="1" applyFont="1">
      <alignment horizontal="right"/>
    </xf>
    <xf borderId="0" fillId="0" fontId="7" numFmtId="0" xfId="0" applyAlignment="1" applyFont="1">
      <alignment horizontal="right"/>
    </xf>
    <xf borderId="0" fillId="0" fontId="7" numFmtId="49" xfId="0" applyAlignment="1" applyFont="1" applyNumberFormat="1">
      <alignment horizontal="right" shrinkToFit="0" wrapText="1"/>
    </xf>
    <xf borderId="1" fillId="12" fontId="20" numFmtId="167" xfId="0" applyBorder="1" applyFill="1" applyFont="1" applyNumberFormat="1"/>
    <xf borderId="0" fillId="0" fontId="14" numFmtId="0" xfId="0" applyFont="1"/>
    <xf borderId="0" fillId="0" fontId="3" numFmtId="3" xfId="0" applyFont="1" applyNumberFormat="1"/>
    <xf borderId="1" fillId="13" fontId="7" numFmtId="49" xfId="0" applyAlignment="1" applyBorder="1" applyFill="1" applyFont="1" applyNumberFormat="1">
      <alignment horizontal="right" shrinkToFit="0" wrapText="1"/>
    </xf>
    <xf borderId="0" fillId="0" fontId="1" numFmtId="167" xfId="0" applyFont="1" applyNumberFormat="1"/>
    <xf borderId="1" fillId="6" fontId="22" numFmtId="167" xfId="0" applyBorder="1" applyFont="1" applyNumberFormat="1"/>
    <xf borderId="0" fillId="0" fontId="23" numFmtId="167" xfId="0" applyFont="1" applyNumberFormat="1"/>
    <xf borderId="1" fillId="14" fontId="7" numFmtId="0" xfId="0" applyAlignment="1" applyBorder="1" applyFill="1" applyFont="1">
      <alignment horizontal="right"/>
    </xf>
    <xf borderId="1" fillId="11" fontId="16" numFmtId="3" xfId="0" applyBorder="1" applyFont="1" applyNumberFormat="1"/>
    <xf borderId="1" fillId="15" fontId="16" numFmtId="3" xfId="0" applyBorder="1" applyFill="1" applyFont="1" applyNumberFormat="1"/>
    <xf borderId="0" fillId="0" fontId="24" numFmtId="0" xfId="0" applyAlignment="1" applyFont="1">
      <alignment horizontal="right"/>
    </xf>
    <xf borderId="0" fillId="0" fontId="24" numFmtId="49" xfId="0" applyAlignment="1" applyFont="1" applyNumberFormat="1">
      <alignment horizontal="right" shrinkToFit="0" wrapText="1"/>
    </xf>
    <xf borderId="1" fillId="14" fontId="25" numFmtId="0" xfId="0" applyAlignment="1" applyBorder="1" applyFont="1">
      <alignment horizontal="right"/>
    </xf>
    <xf borderId="0" fillId="0" fontId="25" numFmtId="49" xfId="0" applyAlignment="1" applyFont="1" applyNumberFormat="1">
      <alignment horizontal="right" shrinkToFit="0" wrapText="1"/>
    </xf>
    <xf borderId="0" fillId="0" fontId="1" numFmtId="3" xfId="0" applyFont="1" applyNumberFormat="1"/>
    <xf borderId="1" fillId="16" fontId="16" numFmtId="3" xfId="0" applyBorder="1" applyFill="1" applyFont="1" applyNumberFormat="1"/>
    <xf borderId="1" fillId="17" fontId="7" numFmtId="49" xfId="0" applyAlignment="1" applyBorder="1" applyFill="1" applyFont="1" applyNumberFormat="1">
      <alignment horizontal="right" shrinkToFit="0" wrapText="1"/>
    </xf>
    <xf borderId="1" fillId="14" fontId="24" numFmtId="0" xfId="0" applyAlignment="1" applyBorder="1" applyFont="1">
      <alignment horizontal="right"/>
    </xf>
    <xf borderId="2" fillId="0" fontId="7" numFmtId="0" xfId="0" applyAlignment="1" applyBorder="1" applyFont="1">
      <alignment horizontal="right"/>
    </xf>
    <xf borderId="2" fillId="0" fontId="26" numFmtId="0" xfId="0" applyAlignment="1" applyBorder="1" applyFont="1">
      <alignment horizontal="right"/>
    </xf>
    <xf borderId="2" fillId="0" fontId="7" numFmtId="49" xfId="0" applyAlignment="1" applyBorder="1" applyFont="1" applyNumberFormat="1">
      <alignment horizontal="right" shrinkToFit="0" wrapText="1"/>
    </xf>
    <xf borderId="0" fillId="0" fontId="14" numFmtId="3" xfId="0" applyAlignment="1" applyFont="1" applyNumberFormat="1">
      <alignment horizontal="right" readingOrder="0" vertical="bottom"/>
    </xf>
    <xf borderId="1" fillId="2" fontId="20" numFmtId="167" xfId="0" applyBorder="1" applyFont="1" applyNumberFormat="1"/>
    <xf borderId="1" fillId="2" fontId="14" numFmtId="167" xfId="0" applyBorder="1" applyFont="1" applyNumberFormat="1"/>
    <xf borderId="1" fillId="18" fontId="7" numFmtId="49" xfId="0" applyAlignment="1" applyBorder="1" applyFill="1" applyFont="1" applyNumberFormat="1">
      <alignment horizontal="right" shrinkToFit="0" wrapText="1"/>
    </xf>
    <xf borderId="1" fillId="19" fontId="16" numFmtId="167" xfId="0" applyBorder="1" applyFill="1" applyFont="1" applyNumberFormat="1"/>
    <xf borderId="1" fillId="3" fontId="7" numFmtId="49" xfId="0" applyAlignment="1" applyBorder="1" applyFont="1" applyNumberFormat="1">
      <alignment horizontal="right" shrinkToFit="0" wrapText="1"/>
    </xf>
    <xf borderId="1" fillId="2" fontId="16" numFmtId="3" xfId="0" applyBorder="1" applyFont="1" applyNumberFormat="1"/>
    <xf borderId="1" fillId="2" fontId="1" numFmtId="0" xfId="0" applyBorder="1" applyFont="1"/>
    <xf borderId="1" fillId="20" fontId="16" numFmtId="167" xfId="0" applyBorder="1" applyFill="1" applyFont="1" applyNumberFormat="1"/>
    <xf borderId="1" fillId="2" fontId="7" numFmtId="0" xfId="0" applyBorder="1" applyFont="1"/>
    <xf borderId="1" fillId="21" fontId="7" numFmtId="49" xfId="0" applyAlignment="1" applyBorder="1" applyFill="1" applyFont="1" applyNumberFormat="1">
      <alignment horizontal="right" shrinkToFit="0" wrapText="1"/>
    </xf>
    <xf borderId="1" fillId="10" fontId="16" numFmtId="167" xfId="0" applyBorder="1" applyFont="1" applyNumberFormat="1"/>
    <xf borderId="0" fillId="0" fontId="7" numFmtId="3" xfId="0" applyAlignment="1" applyFont="1" applyNumberFormat="1">
      <alignment horizontal="right" vertical="bottom"/>
    </xf>
    <xf borderId="1" fillId="2" fontId="27" numFmtId="167" xfId="0" applyBorder="1" applyFont="1" applyNumberFormat="1"/>
    <xf borderId="1" fillId="22" fontId="7" numFmtId="49" xfId="0" applyAlignment="1" applyBorder="1" applyFill="1" applyFont="1" applyNumberFormat="1">
      <alignment horizontal="right" shrinkToFit="0" wrapText="1"/>
    </xf>
    <xf borderId="0" fillId="23" fontId="1" numFmtId="3" xfId="0" applyAlignment="1" applyFill="1" applyFont="1" applyNumberFormat="1">
      <alignment horizontal="right" readingOrder="0" vertical="bottom"/>
    </xf>
    <xf borderId="1" fillId="22" fontId="16" numFmtId="167" xfId="0" applyBorder="1" applyFont="1" applyNumberFormat="1"/>
    <xf borderId="1" fillId="10" fontId="7" numFmtId="167" xfId="0" applyAlignment="1" applyBorder="1" applyFont="1" applyNumberFormat="1">
      <alignment readingOrder="0"/>
    </xf>
    <xf borderId="1" fillId="6" fontId="1" numFmtId="167" xfId="0" applyAlignment="1" applyBorder="1" applyFont="1" applyNumberFormat="1">
      <alignment readingOrder="0"/>
    </xf>
    <xf borderId="0" fillId="0" fontId="7" numFmtId="0" xfId="0" applyAlignment="1" applyFont="1">
      <alignment horizontal="right" shrinkToFit="0" wrapText="1"/>
    </xf>
    <xf borderId="1" fillId="2" fontId="16" numFmtId="167" xfId="0" applyBorder="1" applyFont="1" applyNumberFormat="1"/>
    <xf borderId="1" fillId="24" fontId="7" numFmtId="49" xfId="0" applyAlignment="1" applyBorder="1" applyFill="1" applyFont="1" applyNumberFormat="1">
      <alignment horizontal="right" shrinkToFit="0" wrapText="1"/>
    </xf>
    <xf borderId="1" fillId="12" fontId="16" numFmtId="167" xfId="0" applyBorder="1" applyFont="1" applyNumberFormat="1"/>
    <xf borderId="1" fillId="2" fontId="7" numFmtId="0" xfId="0" applyAlignment="1" applyBorder="1" applyFont="1">
      <alignment horizontal="right"/>
    </xf>
    <xf borderId="1" fillId="2" fontId="7" numFmtId="49" xfId="0" applyAlignment="1" applyBorder="1" applyFont="1" applyNumberFormat="1">
      <alignment horizontal="right" shrinkToFit="0" wrapText="1"/>
    </xf>
    <xf borderId="1" fillId="25" fontId="16" numFmtId="167" xfId="0" applyBorder="1" applyFill="1" applyFont="1" applyNumberFormat="1"/>
    <xf borderId="1" fillId="6" fontId="10" numFmtId="167" xfId="0" applyAlignment="1" applyBorder="1" applyFont="1" applyNumberFormat="1">
      <alignment readingOrder="0"/>
    </xf>
    <xf borderId="0" fillId="0" fontId="28" numFmtId="0" xfId="0" applyAlignment="1" applyFont="1">
      <alignment horizontal="right"/>
    </xf>
    <xf borderId="0" fillId="0" fontId="7" numFmtId="3" xfId="0" applyAlignment="1" applyFont="1" applyNumberFormat="1">
      <alignment horizontal="right" shrinkToFit="0" wrapText="1"/>
    </xf>
    <xf borderId="0" fillId="0" fontId="7" numFmtId="3" xfId="0" applyAlignment="1" applyFont="1" applyNumberFormat="1">
      <alignment horizontal="right" readingOrder="0" shrinkToFit="0" wrapText="1"/>
    </xf>
    <xf borderId="0" fillId="0" fontId="1" numFmtId="0" xfId="0" applyFont="1"/>
    <xf borderId="0" fillId="0" fontId="1" numFmtId="3" xfId="0" applyAlignment="1" applyFont="1" applyNumberFormat="1">
      <alignment shrinkToFit="0" wrapText="1"/>
    </xf>
    <xf borderId="0" fillId="0" fontId="1" numFmtId="164" xfId="0" applyAlignment="1" applyFont="1" applyNumberFormat="1">
      <alignment horizontal="right"/>
    </xf>
    <xf borderId="0" fillId="0" fontId="8" numFmtId="3" xfId="0" applyFont="1" applyNumberFormat="1"/>
    <xf borderId="0" fillId="0" fontId="7" numFmtId="1" xfId="0" applyFont="1" applyNumberFormat="1"/>
    <xf borderId="0" fillId="0" fontId="16" numFmtId="0" xfId="0" applyAlignment="1" applyFont="1">
      <alignment horizontal="right"/>
    </xf>
    <xf borderId="0" fillId="0" fontId="16" numFmtId="49" xfId="0" applyAlignment="1" applyFont="1" applyNumberFormat="1">
      <alignment horizontal="right" shrinkToFit="0" wrapText="1"/>
    </xf>
    <xf borderId="0" fillId="0" fontId="16" numFmtId="3" xfId="0" applyAlignment="1" applyFont="1" applyNumberFormat="1">
      <alignment horizontal="right" shrinkToFit="0" wrapText="1"/>
    </xf>
    <xf borderId="0" fillId="0" fontId="16" numFmtId="164" xfId="0" applyAlignment="1" applyFont="1" applyNumberFormat="1">
      <alignment horizontal="right"/>
    </xf>
    <xf borderId="0" fillId="0" fontId="16" numFmtId="3" xfId="0" applyAlignment="1" applyFont="1" applyNumberFormat="1">
      <alignment horizontal="right"/>
    </xf>
    <xf borderId="0" fillId="0" fontId="8" numFmtId="0" xfId="0" applyFont="1"/>
    <xf borderId="0" fillId="0" fontId="8" numFmtId="4" xfId="0" applyFont="1" applyNumberFormat="1"/>
    <xf borderId="0" fillId="0" fontId="8" numFmtId="165" xfId="0" applyFont="1" applyNumberFormat="1"/>
    <xf borderId="1" fillId="26" fontId="16" numFmtId="0" xfId="0" applyAlignment="1" applyBorder="1" applyFill="1" applyFont="1">
      <alignment horizontal="right"/>
    </xf>
    <xf borderId="1" fillId="26" fontId="16" numFmtId="49" xfId="0" applyAlignment="1" applyBorder="1" applyFont="1" applyNumberFormat="1">
      <alignment horizontal="right" shrinkToFit="0" wrapText="1"/>
    </xf>
    <xf borderId="1" fillId="26" fontId="1" numFmtId="3" xfId="0" applyBorder="1" applyFont="1" applyNumberFormat="1"/>
    <xf borderId="1" fillId="26" fontId="7" numFmtId="164" xfId="0" applyAlignment="1" applyBorder="1" applyFont="1" applyNumberFormat="1">
      <alignment horizontal="right"/>
    </xf>
    <xf borderId="1" fillId="26" fontId="7" numFmtId="9" xfId="0" applyAlignment="1" applyBorder="1" applyFont="1" applyNumberFormat="1">
      <alignment horizontal="right"/>
    </xf>
    <xf borderId="1" fillId="7" fontId="16" numFmtId="3" xfId="0" applyBorder="1" applyFont="1" applyNumberFormat="1"/>
    <xf borderId="1" fillId="7" fontId="8" numFmtId="0" xfId="0" applyBorder="1" applyFont="1"/>
    <xf borderId="1" fillId="26" fontId="16" numFmtId="3" xfId="0" applyBorder="1" applyFont="1" applyNumberFormat="1"/>
    <xf borderId="1" fillId="26" fontId="8" numFmtId="4" xfId="0" applyBorder="1" applyFont="1" applyNumberFormat="1"/>
    <xf borderId="1" fillId="26" fontId="8" numFmtId="164" xfId="0" applyBorder="1" applyFont="1" applyNumberFormat="1"/>
    <xf borderId="1" fillId="26" fontId="2" numFmtId="3" xfId="0" applyBorder="1" applyFont="1" applyNumberFormat="1"/>
    <xf borderId="1" fillId="26" fontId="2" numFmtId="164" xfId="0" applyBorder="1" applyFont="1" applyNumberFormat="1"/>
    <xf borderId="1" fillId="26" fontId="8" numFmtId="0" xfId="0" applyBorder="1" applyFont="1"/>
    <xf borderId="1" fillId="8" fontId="1" numFmtId="167" xfId="0" applyBorder="1" applyFont="1" applyNumberFormat="1"/>
    <xf borderId="0" fillId="0" fontId="7" numFmtId="2" xfId="0" applyFont="1" applyNumberFormat="1"/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horizontal="right"/>
    </xf>
    <xf borderId="0" fillId="0" fontId="7" numFmtId="164" xfId="0" applyAlignment="1" applyFont="1" applyNumberFormat="1">
      <alignment horizontal="right" shrinkToFit="0" wrapText="1"/>
    </xf>
    <xf borderId="0" fillId="0" fontId="12" numFmtId="164" xfId="0" applyFont="1" applyNumberFormat="1"/>
    <xf borderId="0" fillId="0" fontId="12" numFmtId="164" xfId="0" applyAlignment="1" applyFont="1" applyNumberFormat="1">
      <alignment readingOrder="0"/>
    </xf>
    <xf borderId="0" fillId="0" fontId="29" numFmtId="0" xfId="0" applyAlignment="1" applyFont="1">
      <alignment horizontal="center"/>
    </xf>
    <xf borderId="0" fillId="0" fontId="7" numFmtId="3" xfId="0" applyAlignment="1" applyFont="1" applyNumberFormat="1">
      <alignment shrinkToFit="0" wrapText="1"/>
    </xf>
    <xf borderId="0" fillId="0" fontId="12" numFmtId="49" xfId="0" applyAlignment="1" applyFont="1" applyNumberFormat="1">
      <alignment shrinkToFit="0" wrapText="1"/>
    </xf>
    <xf borderId="1" fillId="2" fontId="30" numFmtId="171" xfId="0" applyBorder="1" applyFont="1" applyNumberFormat="1"/>
    <xf borderId="0" fillId="0" fontId="7" numFmtId="0" xfId="0" applyAlignment="1" applyFont="1">
      <alignment horizontal="right" readingOrder="0" shrinkToFit="0" wrapText="1"/>
    </xf>
    <xf borderId="0" fillId="0" fontId="5" numFmtId="4" xfId="0" applyFont="1" applyNumberFormat="1"/>
    <xf borderId="0" fillId="27" fontId="5" numFmtId="4" xfId="0" applyFill="1" applyFont="1" applyNumberFormat="1"/>
    <xf borderId="0" fillId="0" fontId="2" numFmtId="167" xfId="0" applyFont="1" applyNumberFormat="1"/>
    <xf borderId="3" fillId="0" fontId="7" numFmtId="0" xfId="0" applyAlignment="1" applyBorder="1" applyFont="1">
      <alignment horizontal="right" shrinkToFit="0" wrapText="1"/>
    </xf>
    <xf borderId="0" fillId="0" fontId="5" numFmtId="0" xfId="0" applyFont="1"/>
    <xf borderId="0" fillId="0" fontId="31" numFmtId="0" xfId="0" applyAlignment="1" applyFont="1">
      <alignment horizontal="right"/>
    </xf>
    <xf borderId="4" fillId="28" fontId="32" numFmtId="0" xfId="0" applyAlignment="1" applyBorder="1" applyFill="1" applyFont="1">
      <alignment shrinkToFit="0" vertical="center" wrapText="1"/>
    </xf>
    <xf borderId="0" fillId="0" fontId="31" numFmtId="49" xfId="0" applyAlignment="1" applyFont="1" applyNumberFormat="1">
      <alignment horizontal="right" shrinkToFit="0" wrapText="1"/>
    </xf>
    <xf borderId="0" fillId="0" fontId="12" numFmtId="3" xfId="0" applyFont="1" applyNumberFormat="1"/>
    <xf borderId="0" fillId="0" fontId="7" numFmtId="9" xfId="0" applyAlignment="1" applyFont="1" applyNumberFormat="1">
      <alignment shrinkToFit="0" wrapText="1"/>
    </xf>
    <xf borderId="1" fillId="29" fontId="33" numFmtId="0" xfId="0" applyAlignment="1" applyBorder="1" applyFill="1" applyFont="1">
      <alignment vertical="top"/>
    </xf>
    <xf borderId="5" fillId="30" fontId="33" numFmtId="0" xfId="0" applyAlignment="1" applyBorder="1" applyFill="1" applyFont="1">
      <alignment vertical="top"/>
    </xf>
    <xf borderId="1" fillId="31" fontId="7" numFmtId="9" xfId="0" applyAlignment="1" applyBorder="1" applyFill="1" applyFont="1" applyNumberFormat="1">
      <alignment shrinkToFit="0" wrapText="1"/>
    </xf>
    <xf borderId="0" fillId="0" fontId="14" numFmtId="9" xfId="0" applyAlignment="1" applyFont="1" applyNumberFormat="1">
      <alignment shrinkToFit="0" wrapText="1"/>
    </xf>
    <xf borderId="5" fillId="32" fontId="33" numFmtId="0" xfId="0" applyAlignment="1" applyBorder="1" applyFill="1" applyFont="1">
      <alignment vertical="top"/>
    </xf>
    <xf borderId="1" fillId="31" fontId="14" numFmtId="9" xfId="0" applyAlignment="1" applyBorder="1" applyFont="1" applyNumberFormat="1">
      <alignment shrinkToFit="0" wrapText="1"/>
    </xf>
    <xf borderId="5" fillId="33" fontId="33" numFmtId="0" xfId="0" applyAlignment="1" applyBorder="1" applyFill="1" applyFont="1">
      <alignment vertical="top"/>
    </xf>
    <xf borderId="1" fillId="34" fontId="7" numFmtId="9" xfId="0" applyAlignment="1" applyBorder="1" applyFill="1" applyFont="1" applyNumberFormat="1">
      <alignment shrinkToFit="0" wrapText="1"/>
    </xf>
    <xf borderId="5" fillId="35" fontId="33" numFmtId="0" xfId="0" applyAlignment="1" applyBorder="1" applyFill="1" applyFont="1">
      <alignment vertical="top"/>
    </xf>
    <xf borderId="1" fillId="34" fontId="14" numFmtId="9" xfId="0" applyAlignment="1" applyBorder="1" applyFont="1" applyNumberFormat="1">
      <alignment shrinkToFit="0" wrapText="1"/>
    </xf>
    <xf borderId="5" fillId="36" fontId="33" numFmtId="0" xfId="0" applyAlignment="1" applyBorder="1" applyFill="1" applyFont="1">
      <alignment vertical="top"/>
    </xf>
    <xf borderId="1" fillId="37" fontId="7" numFmtId="9" xfId="0" applyAlignment="1" applyBorder="1" applyFill="1" applyFont="1" applyNumberFormat="1">
      <alignment shrinkToFit="0" wrapText="1"/>
    </xf>
    <xf borderId="5" fillId="38" fontId="33" numFmtId="0" xfId="0" applyAlignment="1" applyBorder="1" applyFill="1" applyFont="1">
      <alignment vertical="top"/>
    </xf>
    <xf borderId="1" fillId="37" fontId="7" numFmtId="164" xfId="0" applyBorder="1" applyFont="1" applyNumberFormat="1"/>
    <xf borderId="0" fillId="0" fontId="4" numFmtId="167" xfId="0" applyAlignment="1" applyFont="1" applyNumberFormat="1">
      <alignment horizontal="center"/>
    </xf>
    <xf borderId="0" fillId="37" fontId="4" numFmtId="167" xfId="0" applyAlignment="1" applyFont="1" applyNumberFormat="1">
      <alignment horizontal="center" readingOrder="0"/>
    </xf>
    <xf borderId="0" fillId="7" fontId="4" numFmtId="9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0" fillId="11" fontId="4" numFmtId="0" xfId="0" applyAlignment="1" applyFont="1">
      <alignment horizontal="center" readingOrder="0"/>
    </xf>
    <xf borderId="0" fillId="7" fontId="4" numFmtId="172" xfId="0" applyAlignment="1" applyFont="1" applyNumberFormat="1">
      <alignment horizontal="center" readingOrder="0"/>
    </xf>
    <xf borderId="0" fillId="0" fontId="4" numFmtId="172" xfId="0" applyAlignment="1" applyFont="1" applyNumberFormat="1">
      <alignment horizontal="center" readingOrder="0"/>
    </xf>
    <xf borderId="0" fillId="7" fontId="4" numFmtId="0" xfId="0" applyAlignment="1" applyFont="1">
      <alignment horizontal="center"/>
    </xf>
    <xf borderId="0" fillId="0" fontId="4" numFmtId="173" xfId="0" applyAlignment="1" applyFont="1" applyNumberFormat="1">
      <alignment horizontal="center" readingOrder="0"/>
    </xf>
    <xf borderId="0" fillId="0" fontId="4" numFmtId="9" xfId="0" applyAlignment="1" applyFont="1" applyNumberFormat="1">
      <alignment horizontal="center" readingOrder="0"/>
    </xf>
    <xf borderId="0" fillId="0" fontId="4" numFmtId="0" xfId="0" applyAlignment="1" applyFont="1">
      <alignment horizontal="center"/>
    </xf>
    <xf borderId="6" fillId="37" fontId="4" numFmtId="167" xfId="0" applyAlignment="1" applyBorder="1" applyFont="1" applyNumberFormat="1">
      <alignment horizontal="center" readingOrder="0"/>
    </xf>
    <xf borderId="6" fillId="0" fontId="4" numFmtId="9" xfId="0" applyAlignment="1" applyBorder="1" applyFont="1" applyNumberFormat="1">
      <alignment horizontal="center" readingOrder="0"/>
    </xf>
    <xf borderId="6" fillId="0" fontId="4" numFmtId="0" xfId="0" applyAlignment="1" applyBorder="1" applyFont="1">
      <alignment horizontal="center" readingOrder="0"/>
    </xf>
    <xf borderId="6" fillId="11" fontId="4" numFmtId="0" xfId="0" applyAlignment="1" applyBorder="1" applyFont="1">
      <alignment horizontal="center" readingOrder="0"/>
    </xf>
    <xf borderId="6" fillId="0" fontId="4" numFmtId="172" xfId="0" applyAlignment="1" applyBorder="1" applyFont="1" applyNumberFormat="1">
      <alignment horizontal="center" readingOrder="0"/>
    </xf>
    <xf borderId="6" fillId="0" fontId="4" numFmtId="173" xfId="0" applyAlignment="1" applyBorder="1" applyFont="1" applyNumberFormat="1">
      <alignment horizontal="center" readingOrder="0"/>
    </xf>
    <xf borderId="0" fillId="0" fontId="34" numFmtId="9" xfId="0" applyAlignment="1" applyFont="1" applyNumberFormat="1">
      <alignment horizontal="center" readingOrder="0"/>
    </xf>
    <xf borderId="0" fillId="37" fontId="5" numFmtId="3" xfId="0" applyFont="1" applyNumberFormat="1"/>
    <xf borderId="0" fillId="7" fontId="5" numFmtId="3" xfId="0" applyFont="1" applyNumberFormat="1"/>
    <xf borderId="0" fillId="0" fontId="5" numFmtId="3" xfId="0" applyFont="1" applyNumberFormat="1"/>
    <xf borderId="0" fillId="0" fontId="5" numFmtId="9" xfId="0" applyFont="1" applyNumberFormat="1"/>
    <xf borderId="0" fillId="11" fontId="5" numFmtId="3" xfId="0" applyFont="1" applyNumberFormat="1"/>
    <xf borderId="0" fillId="7" fontId="5" numFmtId="0" xfId="0" applyFont="1"/>
    <xf borderId="0" fillId="0" fontId="5" numFmtId="3" xfId="0" applyAlignment="1" applyFont="1" applyNumberFormat="1">
      <alignment readingOrder="0"/>
    </xf>
    <xf borderId="0" fillId="11" fontId="10" numFmtId="3" xfId="0" applyAlignment="1" applyFont="1" applyNumberFormat="1">
      <alignment horizontal="right" readingOrder="0" vertical="bottom"/>
    </xf>
    <xf borderId="0" fillId="11" fontId="14" numFmtId="172" xfId="0" applyAlignment="1" applyFont="1" applyNumberFormat="1">
      <alignment horizontal="right" readingOrder="0" vertical="bottom"/>
    </xf>
    <xf borderId="0" fillId="0" fontId="35" numFmtId="172" xfId="0" applyAlignment="1" applyFont="1" applyNumberFormat="1">
      <alignment horizontal="right" readingOrder="0" vertical="bottom"/>
    </xf>
    <xf borderId="0" fillId="0" fontId="5" numFmtId="172" xfId="0" applyFont="1" applyNumberFormat="1"/>
    <xf borderId="0" fillId="11" fontId="22" numFmtId="3" xfId="0" applyAlignment="1" applyFont="1" applyNumberFormat="1">
      <alignment horizontal="right" readingOrder="0" vertical="bottom"/>
    </xf>
    <xf borderId="0" fillId="0" fontId="1" numFmtId="3" xfId="0" applyAlignment="1" applyFont="1" applyNumberFormat="1">
      <alignment horizontal="right" readingOrder="0" vertical="bottom"/>
    </xf>
    <xf borderId="1" fillId="16" fontId="7" numFmtId="0" xfId="0" applyAlignment="1" applyBorder="1" applyFont="1">
      <alignment horizontal="right"/>
    </xf>
    <xf borderId="1" fillId="16" fontId="25" numFmtId="0" xfId="0" applyAlignment="1" applyBorder="1" applyFont="1">
      <alignment horizontal="right"/>
    </xf>
    <xf borderId="1" fillId="16" fontId="24" numFmtId="0" xfId="0" applyAlignment="1" applyBorder="1" applyFont="1">
      <alignment horizontal="right"/>
    </xf>
    <xf borderId="0" fillId="11" fontId="14" numFmtId="3" xfId="0" applyAlignment="1" applyFont="1" applyNumberFormat="1">
      <alignment horizontal="right" readingOrder="0" vertical="bottom"/>
    </xf>
    <xf borderId="0" fillId="2" fontId="14" numFmtId="3" xfId="0" applyAlignment="1" applyFont="1" applyNumberFormat="1">
      <alignment horizontal="right" readingOrder="0" vertical="bottom"/>
    </xf>
    <xf borderId="0" fillId="37" fontId="5" numFmtId="3" xfId="0" applyAlignment="1" applyFont="1" applyNumberFormat="1">
      <alignment readingOrder="0"/>
    </xf>
    <xf borderId="0" fillId="11" fontId="22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11" fontId="5" numFmtId="0" xfId="0" applyFont="1"/>
    <xf borderId="0" fillId="0" fontId="4" numFmtId="3" xfId="0" applyAlignment="1" applyFont="1" applyNumberFormat="1">
      <alignment horizontal="center" readingOrder="0"/>
    </xf>
    <xf borderId="0" fillId="37" fontId="5" numFmtId="0" xfId="0" applyFont="1"/>
    <xf borderId="7" fillId="0" fontId="4" numFmtId="3" xfId="0" applyBorder="1" applyFont="1" applyNumberFormat="1"/>
    <xf borderId="0" fillId="0" fontId="4" numFmtId="167" xfId="0" applyAlignment="1" applyFont="1" applyNumberFormat="1">
      <alignment readingOrder="0"/>
    </xf>
    <xf borderId="0" fillId="37" fontId="5" numFmtId="172" xfId="0" applyFont="1" applyNumberFormat="1"/>
    <xf borderId="0" fillId="7" fontId="5" numFmtId="172" xfId="0" applyFont="1" applyNumberFormat="1"/>
    <xf borderId="0" fillId="11" fontId="5" numFmtId="172" xfId="0" applyFont="1" applyNumberFormat="1"/>
    <xf borderId="0" fillId="0" fontId="5" numFmtId="0" xfId="0" applyAlignment="1" applyFont="1">
      <alignment horizontal="right" readingOrder="0"/>
    </xf>
    <xf borderId="0" fillId="7" fontId="4" numFmtId="172" xfId="0" applyFont="1" applyNumberFormat="1"/>
    <xf borderId="0" fillId="0" fontId="4" numFmtId="172" xfId="0" applyFont="1" applyNumberFormat="1"/>
    <xf borderId="0" fillId="11" fontId="4" numFmtId="172" xfId="0" applyFont="1" applyNumberFormat="1"/>
    <xf borderId="1" fillId="8" fontId="11" numFmtId="0" xfId="0" applyAlignment="1" applyBorder="1" applyFont="1">
      <alignment shrinkToFit="0" wrapText="1"/>
    </xf>
    <xf borderId="0" fillId="0" fontId="17" numFmtId="0" xfId="0" applyFon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cheryl@harneycountylibrary.org" TargetMode="External"/><Relationship Id="rId42" Type="http://schemas.openxmlformats.org/officeDocument/2006/relationships/hyperlink" Target="mailto:library@umatilla-city.org" TargetMode="External"/><Relationship Id="rId41" Type="http://schemas.openxmlformats.org/officeDocument/2006/relationships/hyperlink" Target="mailto:info@lakecountylibrary.org" TargetMode="External"/><Relationship Id="rId44" Type="http://schemas.openxmlformats.org/officeDocument/2006/relationships/hyperlink" Target="mailto:boardman@otld.org" TargetMode="External"/><Relationship Id="rId43" Type="http://schemas.openxmlformats.org/officeDocument/2006/relationships/hyperlink" Target="mailto:Lili.Schmidt@milton-freewater-or.gov" TargetMode="External"/><Relationship Id="rId46" Type="http://schemas.openxmlformats.org/officeDocument/2006/relationships/hyperlink" Target="mailto:starbuck@harneyesd.k12.or.us" TargetMode="External"/><Relationship Id="rId45" Type="http://schemas.openxmlformats.org/officeDocument/2006/relationships/hyperlink" Target="mailto:Harmonie.Hicks@huntington.k12.or.us" TargetMode="External"/><Relationship Id="rId1" Type="http://schemas.openxmlformats.org/officeDocument/2006/relationships/comments" Target="../comments1.xml"/><Relationship Id="rId2" Type="http://schemas.openxmlformats.org/officeDocument/2006/relationships/hyperlink" Target="mailto:DMcManus@cgcc.edu" TargetMode="External"/><Relationship Id="rId3" Type="http://schemas.openxmlformats.org/officeDocument/2006/relationships/hyperlink" Target="mailto:onlinelibrary@bluecc.edu" TargetMode="External"/><Relationship Id="rId4" Type="http://schemas.openxmlformats.org/officeDocument/2006/relationships/hyperlink" Target="mailto:kcclrc@klamathcc.edu" TargetMode="External"/><Relationship Id="rId9" Type="http://schemas.openxmlformats.org/officeDocument/2006/relationships/hyperlink" Target="mailto:delia.fields@hermistonsd.org" TargetMode="External"/><Relationship Id="rId48" Type="http://schemas.openxmlformats.org/officeDocument/2006/relationships/hyperlink" Target="mailto:tallyk@cove.k12.or.us" TargetMode="External"/><Relationship Id="rId47" Type="http://schemas.openxmlformats.org/officeDocument/2006/relationships/hyperlink" Target="mailto:criss.s@harneyesd.k12.or.us" TargetMode="External"/><Relationship Id="rId49" Type="http://schemas.openxmlformats.org/officeDocument/2006/relationships/hyperlink" Target="mailto:debbiepfeiffer@hcsd3.k12.or.us" TargetMode="External"/><Relationship Id="rId5" Type="http://schemas.openxmlformats.org/officeDocument/2006/relationships/hyperlink" Target="mailto:library@tvcc.cc" TargetMode="External"/><Relationship Id="rId6" Type="http://schemas.openxmlformats.org/officeDocument/2006/relationships/hyperlink" Target="mailto:rich@fishtrap.org" TargetMode="External"/><Relationship Id="rId7" Type="http://schemas.openxmlformats.org/officeDocument/2006/relationships/hyperlink" Target="mailto:malissa.minthorn@tamastslikt.org" TargetMode="External"/><Relationship Id="rId8" Type="http://schemas.openxmlformats.org/officeDocument/2006/relationships/hyperlink" Target="mailto:cchandler@mail.elgin.k12.or.us" TargetMode="External"/><Relationship Id="rId31" Type="http://schemas.openxmlformats.org/officeDocument/2006/relationships/hyperlink" Target="mailto:Jennifer.Costley@ci.pendleton.or.us" TargetMode="External"/><Relationship Id="rId30" Type="http://schemas.openxmlformats.org/officeDocument/2006/relationships/hyperlink" Target="mailto:KRoberson@cookmemoriallibrary.org" TargetMode="External"/><Relationship Id="rId33" Type="http://schemas.openxmlformats.org/officeDocument/2006/relationships/hyperlink" Target="mailto:ontariolibrarydistrict@yahoo.com" TargetMode="External"/><Relationship Id="rId32" Type="http://schemas.openxmlformats.org/officeDocument/2006/relationships/hyperlink" Target="mailto:info@hoodriverlibrary.org" TargetMode="External"/><Relationship Id="rId35" Type="http://schemas.openxmlformats.org/officeDocument/2006/relationships/hyperlink" Target="mailto:pilotrockpl@centurytel.net" TargetMode="External"/><Relationship Id="rId34" Type="http://schemas.openxmlformats.org/officeDocument/2006/relationships/hyperlink" Target="mailto:jwavrunek@ci.the-dalles.or.us" TargetMode="External"/><Relationship Id="rId37" Type="http://schemas.openxmlformats.org/officeDocument/2006/relationships/hyperlink" Target="mailto:librarydirector@cityofstanfield.com" TargetMode="External"/><Relationship Id="rId36" Type="http://schemas.openxmlformats.org/officeDocument/2006/relationships/hyperlink" Target="mailto:Publiclibrary@cityofelginor.org" TargetMode="External"/><Relationship Id="rId39" Type="http://schemas.openxmlformats.org/officeDocument/2006/relationships/hyperlink" Target="mailto:library@cityofunion.com" TargetMode="External"/><Relationship Id="rId38" Type="http://schemas.openxmlformats.org/officeDocument/2006/relationships/hyperlink" Target="mailto:nyssalibrary@nyssacity.org" TargetMode="External"/><Relationship Id="rId20" Type="http://schemas.openxmlformats.org/officeDocument/2006/relationships/hyperlink" Target="mailto:pshevham@cityofvale.com" TargetMode="External"/><Relationship Id="rId22" Type="http://schemas.openxmlformats.org/officeDocument/2006/relationships/hyperlink" Target="mailto:Audrey.Durfey@ukiah.k12.or.us" TargetMode="External"/><Relationship Id="rId21" Type="http://schemas.openxmlformats.org/officeDocument/2006/relationships/hyperlink" Target="mailto:enterpl@eoni.com" TargetMode="External"/><Relationship Id="rId24" Type="http://schemas.openxmlformats.org/officeDocument/2006/relationships/hyperlink" Target="mailto:libraryfossil46@gmail.com" TargetMode="External"/><Relationship Id="rId23" Type="http://schemas.openxmlformats.org/officeDocument/2006/relationships/hyperlink" Target="mailto:helixlibrary@helixtel.com" TargetMode="External"/><Relationship Id="rId26" Type="http://schemas.openxmlformats.org/officeDocument/2006/relationships/hyperlink" Target="mailto:arlingtonpubliclibraryor97812@gmail.com" TargetMode="External"/><Relationship Id="rId25" Type="http://schemas.openxmlformats.org/officeDocument/2006/relationships/hyperlink" Target="mailto:library@cityofadamsoregon.com" TargetMode="External"/><Relationship Id="rId28" Type="http://schemas.openxmlformats.org/officeDocument/2006/relationships/hyperlink" Target="mailto:info@bakerlib.org" TargetMode="External"/><Relationship Id="rId27" Type="http://schemas.openxmlformats.org/officeDocument/2006/relationships/hyperlink" Target="mailto:npcitylibrary1@gmail.com" TargetMode="External"/><Relationship Id="rId29" Type="http://schemas.openxmlformats.org/officeDocument/2006/relationships/hyperlink" Target="mailto:mrose@hermiston.or.us" TargetMode="External"/><Relationship Id="rId51" Type="http://schemas.openxmlformats.org/officeDocument/2006/relationships/hyperlink" Target="mailto:tallyk@cove.k12.or.us" TargetMode="External"/><Relationship Id="rId50" Type="http://schemas.openxmlformats.org/officeDocument/2006/relationships/hyperlink" Target="mailto:jkoda@vale.k12.or.us" TargetMode="External"/><Relationship Id="rId53" Type="http://schemas.openxmlformats.org/officeDocument/2006/relationships/hyperlink" Target="mailto:mfife@ontario.k12.or.us" TargetMode="External"/><Relationship Id="rId52" Type="http://schemas.openxmlformats.org/officeDocument/2006/relationships/hyperlink" Target="mailto:debbiepfeiffer@hcsd3.k12.or.us" TargetMode="External"/><Relationship Id="rId11" Type="http://schemas.openxmlformats.org/officeDocument/2006/relationships/hyperlink" Target="mailto:penny.anderson@stanfieldsd.org" TargetMode="External"/><Relationship Id="rId55" Type="http://schemas.openxmlformats.org/officeDocument/2006/relationships/hyperlink" Target="mailto:ann.zuehlke@hoodriver.k12.or.us" TargetMode="External"/><Relationship Id="rId10" Type="http://schemas.openxmlformats.org/officeDocument/2006/relationships/hyperlink" Target="mailto:Cathy.Halvorsen@ione.k12.or.us" TargetMode="External"/><Relationship Id="rId54" Type="http://schemas.openxmlformats.org/officeDocument/2006/relationships/hyperlink" Target="mailto:kpena@ontario.k12.or.us" TargetMode="External"/><Relationship Id="rId13" Type="http://schemas.openxmlformats.org/officeDocument/2006/relationships/hyperlink" Target="mailto:ionelibrary@gmail.com" TargetMode="External"/><Relationship Id="rId57" Type="http://schemas.openxmlformats.org/officeDocument/2006/relationships/vmlDrawing" Target="../drawings/vmlDrawing1.vml"/><Relationship Id="rId12" Type="http://schemas.openxmlformats.org/officeDocument/2006/relationships/hyperlink" Target="mailto:wallowapubliclibrary@gmail.com" TargetMode="External"/><Relationship Id="rId56" Type="http://schemas.openxmlformats.org/officeDocument/2006/relationships/drawing" Target="../drawings/drawing1.xml"/><Relationship Id="rId15" Type="http://schemas.openxmlformats.org/officeDocument/2006/relationships/hyperlink" Target="mailto:wcolibrary@cityofwestonoregon.com" TargetMode="External"/><Relationship Id="rId14" Type="http://schemas.openxmlformats.org/officeDocument/2006/relationships/hyperlink" Target="mailto:echolib@centurytel.net" TargetMode="External"/><Relationship Id="rId17" Type="http://schemas.openxmlformats.org/officeDocument/2006/relationships/hyperlink" Target="mailto:gclibrary@co.gilliam.or.us" TargetMode="External"/><Relationship Id="rId16" Type="http://schemas.openxmlformats.org/officeDocument/2006/relationships/hyperlink" Target="mailto:joseph97846@hotmail.com" TargetMode="External"/><Relationship Id="rId19" Type="http://schemas.openxmlformats.org/officeDocument/2006/relationships/hyperlink" Target="mailto:mmartin2@sherman.k12.or.us" TargetMode="External"/><Relationship Id="rId18" Type="http://schemas.openxmlformats.org/officeDocument/2006/relationships/hyperlink" Target="mailto:athenalibrary@cityofathena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mailto:cheryl@harneycountylibrary.org" TargetMode="External"/><Relationship Id="rId42" Type="http://schemas.openxmlformats.org/officeDocument/2006/relationships/hyperlink" Target="mailto:library@umatilla-city.org" TargetMode="External"/><Relationship Id="rId41" Type="http://schemas.openxmlformats.org/officeDocument/2006/relationships/hyperlink" Target="mailto:info@lakecountylibrary.org" TargetMode="External"/><Relationship Id="rId44" Type="http://schemas.openxmlformats.org/officeDocument/2006/relationships/hyperlink" Target="mailto:boardman@otld.org" TargetMode="External"/><Relationship Id="rId43" Type="http://schemas.openxmlformats.org/officeDocument/2006/relationships/hyperlink" Target="mailto:Lili.Schmidt@milton-freewater-or.gov" TargetMode="External"/><Relationship Id="rId46" Type="http://schemas.openxmlformats.org/officeDocument/2006/relationships/hyperlink" Target="mailto:tallyk@cove.k12.or.us" TargetMode="External"/><Relationship Id="rId45" Type="http://schemas.openxmlformats.org/officeDocument/2006/relationships/hyperlink" Target="mailto:criss.s@harneyesd.k12.or.us" TargetMode="External"/><Relationship Id="rId1" Type="http://schemas.openxmlformats.org/officeDocument/2006/relationships/comments" Target="../comments3.xml"/><Relationship Id="rId2" Type="http://schemas.openxmlformats.org/officeDocument/2006/relationships/hyperlink" Target="mailto:DMcManus@cgcc.edu" TargetMode="External"/><Relationship Id="rId3" Type="http://schemas.openxmlformats.org/officeDocument/2006/relationships/hyperlink" Target="mailto:onlinelibrary@bluecc.edu" TargetMode="External"/><Relationship Id="rId4" Type="http://schemas.openxmlformats.org/officeDocument/2006/relationships/hyperlink" Target="mailto:kcclrc@klamathcc.edu" TargetMode="External"/><Relationship Id="rId9" Type="http://schemas.openxmlformats.org/officeDocument/2006/relationships/hyperlink" Target="mailto:delia.fields@hermistonsd.org" TargetMode="External"/><Relationship Id="rId48" Type="http://schemas.openxmlformats.org/officeDocument/2006/relationships/hyperlink" Target="mailto:jkoda@vale.k12.or.us" TargetMode="External"/><Relationship Id="rId47" Type="http://schemas.openxmlformats.org/officeDocument/2006/relationships/hyperlink" Target="mailto:debbiepfeiffer@hcsd3.k12.or.us" TargetMode="External"/><Relationship Id="rId49" Type="http://schemas.openxmlformats.org/officeDocument/2006/relationships/hyperlink" Target="mailto:tallyk@cove.k12.or.us" TargetMode="External"/><Relationship Id="rId5" Type="http://schemas.openxmlformats.org/officeDocument/2006/relationships/hyperlink" Target="mailto:library@tvcc.cc" TargetMode="External"/><Relationship Id="rId6" Type="http://schemas.openxmlformats.org/officeDocument/2006/relationships/hyperlink" Target="mailto:rich@fishtrap.org" TargetMode="External"/><Relationship Id="rId7" Type="http://schemas.openxmlformats.org/officeDocument/2006/relationships/hyperlink" Target="mailto:malissa.minthorn@tamastslikt.org" TargetMode="External"/><Relationship Id="rId8" Type="http://schemas.openxmlformats.org/officeDocument/2006/relationships/hyperlink" Target="mailto:cchandler@mail.elgin.k12.or.us" TargetMode="External"/><Relationship Id="rId31" Type="http://schemas.openxmlformats.org/officeDocument/2006/relationships/hyperlink" Target="mailto:Jennifer.Costley@ci.pendleton.or.us" TargetMode="External"/><Relationship Id="rId30" Type="http://schemas.openxmlformats.org/officeDocument/2006/relationships/hyperlink" Target="mailto:KRoberson@cookmemoriallibrary.org" TargetMode="External"/><Relationship Id="rId33" Type="http://schemas.openxmlformats.org/officeDocument/2006/relationships/hyperlink" Target="mailto:ontariolibrarydistrict@yahoo.com" TargetMode="External"/><Relationship Id="rId32" Type="http://schemas.openxmlformats.org/officeDocument/2006/relationships/hyperlink" Target="mailto:info@hoodriverlibrary.org" TargetMode="External"/><Relationship Id="rId35" Type="http://schemas.openxmlformats.org/officeDocument/2006/relationships/hyperlink" Target="mailto:pilotrockpl@centurytel.net" TargetMode="External"/><Relationship Id="rId34" Type="http://schemas.openxmlformats.org/officeDocument/2006/relationships/hyperlink" Target="mailto:jwavrunek@ci.the-dalles.or.us" TargetMode="External"/><Relationship Id="rId37" Type="http://schemas.openxmlformats.org/officeDocument/2006/relationships/hyperlink" Target="mailto:librarydirector@cityofstanfield.com" TargetMode="External"/><Relationship Id="rId36" Type="http://schemas.openxmlformats.org/officeDocument/2006/relationships/hyperlink" Target="mailto:Publiclibrary@cityofelginor.org" TargetMode="External"/><Relationship Id="rId39" Type="http://schemas.openxmlformats.org/officeDocument/2006/relationships/hyperlink" Target="mailto:library@cityofunion.com" TargetMode="External"/><Relationship Id="rId38" Type="http://schemas.openxmlformats.org/officeDocument/2006/relationships/hyperlink" Target="mailto:nyssalibrary@nyssacity.org" TargetMode="External"/><Relationship Id="rId20" Type="http://schemas.openxmlformats.org/officeDocument/2006/relationships/hyperlink" Target="mailto:pshevham@cityofvale.com" TargetMode="External"/><Relationship Id="rId22" Type="http://schemas.openxmlformats.org/officeDocument/2006/relationships/hyperlink" Target="mailto:Audrey.Durfey@ukiah.k12.or.us" TargetMode="External"/><Relationship Id="rId21" Type="http://schemas.openxmlformats.org/officeDocument/2006/relationships/hyperlink" Target="mailto:enterpl@eoni.com" TargetMode="External"/><Relationship Id="rId24" Type="http://schemas.openxmlformats.org/officeDocument/2006/relationships/hyperlink" Target="mailto:libraryfossil46@gmail.com" TargetMode="External"/><Relationship Id="rId23" Type="http://schemas.openxmlformats.org/officeDocument/2006/relationships/hyperlink" Target="mailto:helixlibrary@helixtel.com" TargetMode="External"/><Relationship Id="rId26" Type="http://schemas.openxmlformats.org/officeDocument/2006/relationships/hyperlink" Target="mailto:arlingtonpubliclibraryor97812@gmail.com" TargetMode="External"/><Relationship Id="rId25" Type="http://schemas.openxmlformats.org/officeDocument/2006/relationships/hyperlink" Target="mailto:library@cityofadamsoregon.com" TargetMode="External"/><Relationship Id="rId28" Type="http://schemas.openxmlformats.org/officeDocument/2006/relationships/hyperlink" Target="mailto:info@bakerlib.org" TargetMode="External"/><Relationship Id="rId27" Type="http://schemas.openxmlformats.org/officeDocument/2006/relationships/hyperlink" Target="mailto:npcitylibrary1@gmail.com" TargetMode="External"/><Relationship Id="rId29" Type="http://schemas.openxmlformats.org/officeDocument/2006/relationships/hyperlink" Target="mailto:mrose@hermiston.or.us" TargetMode="External"/><Relationship Id="rId51" Type="http://schemas.openxmlformats.org/officeDocument/2006/relationships/hyperlink" Target="mailto:mfife@ontario.k12.or.us" TargetMode="External"/><Relationship Id="rId50" Type="http://schemas.openxmlformats.org/officeDocument/2006/relationships/hyperlink" Target="mailto:debbiepfeiffer@hcsd3.k12.or.us" TargetMode="External"/><Relationship Id="rId53" Type="http://schemas.openxmlformats.org/officeDocument/2006/relationships/hyperlink" Target="mailto:starbuck@harneyesd.k12.or.us" TargetMode="External"/><Relationship Id="rId52" Type="http://schemas.openxmlformats.org/officeDocument/2006/relationships/hyperlink" Target="mailto:Harmonie.Hicks@huntington.k12.or.us" TargetMode="External"/><Relationship Id="rId11" Type="http://schemas.openxmlformats.org/officeDocument/2006/relationships/hyperlink" Target="mailto:penny.anderson@stanfieldsd.org" TargetMode="External"/><Relationship Id="rId55" Type="http://schemas.openxmlformats.org/officeDocument/2006/relationships/hyperlink" Target="mailto:ann.zuehlke@hoodriver.k12.or.us" TargetMode="External"/><Relationship Id="rId10" Type="http://schemas.openxmlformats.org/officeDocument/2006/relationships/hyperlink" Target="mailto:Cathy.Halvorsen@ione.k12.or.us" TargetMode="External"/><Relationship Id="rId54" Type="http://schemas.openxmlformats.org/officeDocument/2006/relationships/hyperlink" Target="mailto:kpena@ontario.k12.or.us" TargetMode="External"/><Relationship Id="rId13" Type="http://schemas.openxmlformats.org/officeDocument/2006/relationships/hyperlink" Target="mailto:ionelibrary@gmail.com" TargetMode="External"/><Relationship Id="rId57" Type="http://schemas.openxmlformats.org/officeDocument/2006/relationships/vmlDrawing" Target="../drawings/vmlDrawing3.vml"/><Relationship Id="rId12" Type="http://schemas.openxmlformats.org/officeDocument/2006/relationships/hyperlink" Target="mailto:wallowapubliclibrary@gmail.com" TargetMode="External"/><Relationship Id="rId56" Type="http://schemas.openxmlformats.org/officeDocument/2006/relationships/drawing" Target="../drawings/drawing3.xml"/><Relationship Id="rId15" Type="http://schemas.openxmlformats.org/officeDocument/2006/relationships/hyperlink" Target="mailto:wcolibrary@cityofwestonoregon.com" TargetMode="External"/><Relationship Id="rId14" Type="http://schemas.openxmlformats.org/officeDocument/2006/relationships/hyperlink" Target="mailto:echolib@centurytel.net" TargetMode="External"/><Relationship Id="rId17" Type="http://schemas.openxmlformats.org/officeDocument/2006/relationships/hyperlink" Target="mailto:gclibrary@co.gilliam.or.us" TargetMode="External"/><Relationship Id="rId16" Type="http://schemas.openxmlformats.org/officeDocument/2006/relationships/hyperlink" Target="mailto:joseph97846@hotmail.com" TargetMode="External"/><Relationship Id="rId19" Type="http://schemas.openxmlformats.org/officeDocument/2006/relationships/hyperlink" Target="mailto:mmartin2@sherman.k12.or.us" TargetMode="External"/><Relationship Id="rId18" Type="http://schemas.openxmlformats.org/officeDocument/2006/relationships/hyperlink" Target="mailto:athenalibrary@cityofathe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4.0" ySplit="11.0" topLeftCell="O12" activePane="bottomRight" state="frozen"/>
      <selection activeCell="O1" sqref="O1" pane="topRight"/>
      <selection activeCell="A12" sqref="A12" pane="bottomLeft"/>
      <selection activeCell="O12" sqref="O12" pane="bottomRight"/>
    </sheetView>
  </sheetViews>
  <sheetFormatPr customHeight="1" defaultColWidth="12.63" defaultRowHeight="15.0"/>
  <cols>
    <col customWidth="1" min="1" max="1" width="29.13"/>
    <col customWidth="1" hidden="1" min="2" max="2" width="30.38"/>
    <col customWidth="1" min="3" max="3" width="18.5"/>
    <col customWidth="1" min="4" max="4" width="2.88"/>
    <col customWidth="1" min="5" max="8" width="10.88"/>
    <col customWidth="1" min="9" max="9" width="8.13"/>
    <col customWidth="1" hidden="1" min="10" max="12" width="12.13"/>
    <col customWidth="1" hidden="1" min="13" max="13" width="14.25"/>
    <col customWidth="1" hidden="1" min="14" max="14" width="9.75"/>
    <col customWidth="1" hidden="1" min="15" max="15" width="3.75"/>
    <col customWidth="1" hidden="1" min="16" max="16" width="15.88"/>
    <col customWidth="1" hidden="1" min="17" max="17" width="2.75"/>
    <col customWidth="1" hidden="1" min="18" max="18" width="15.88"/>
    <col customWidth="1" hidden="1" min="19" max="19" width="2.75"/>
    <col customWidth="1" hidden="1" min="20" max="20" width="15.88"/>
    <col customWidth="1" hidden="1" min="21" max="21" width="2.75"/>
    <col customWidth="1" hidden="1" min="22" max="22" width="15.88"/>
    <col customWidth="1" hidden="1" min="23" max="23" width="9.25"/>
    <col customWidth="1" hidden="1" min="24" max="24" width="2.88"/>
    <col customWidth="1" hidden="1" min="25" max="25" width="15.88"/>
    <col customWidth="1" hidden="1" min="26" max="28" width="9.25"/>
    <col customWidth="1" hidden="1" min="29" max="29" width="16.75"/>
    <col customWidth="1" hidden="1" min="30" max="30" width="9.25"/>
    <col customWidth="1" hidden="1" min="31" max="31" width="6.25"/>
    <col customWidth="1" hidden="1" min="32" max="32" width="9.25"/>
    <col customWidth="1" hidden="1" min="33" max="33" width="4.75"/>
    <col customWidth="1" hidden="1" min="34" max="34" width="19.63"/>
    <col customWidth="1" hidden="1" min="35" max="35" width="9.25"/>
    <col customWidth="1" hidden="1" min="36" max="36" width="9.13"/>
    <col customWidth="1" hidden="1" min="37" max="37" width="9.63"/>
    <col customWidth="1" hidden="1" min="38" max="38" width="5.63"/>
    <col customWidth="1" hidden="1" min="39" max="39" width="33.63"/>
    <col customWidth="1" hidden="1" min="40" max="41" width="9.25"/>
    <col customWidth="1" hidden="1" min="42" max="42" width="6.63"/>
    <col customWidth="1" min="43" max="43" width="32.25"/>
    <col customWidth="1" min="44" max="44" width="12.25"/>
    <col customWidth="1" min="45" max="45" width="3.38"/>
    <col customWidth="1" min="46" max="46" width="29.25"/>
    <col customWidth="1" min="47" max="47" width="12.25"/>
    <col customWidth="1" min="48" max="48" width="3.38"/>
    <col customWidth="1" min="49" max="49" width="29.25"/>
    <col customWidth="1" min="50" max="50" width="12.25"/>
    <col customWidth="1" min="51" max="51" width="5.25"/>
    <col customWidth="1" min="52" max="52" width="29.25"/>
    <col customWidth="1" min="53" max="53" width="8.0"/>
    <col customWidth="1" min="54" max="54" width="12.25"/>
    <col customWidth="1" min="55" max="55" width="6.75"/>
    <col customWidth="1" min="56" max="56" width="26.63"/>
    <col customWidth="1" min="57" max="57" width="8.0"/>
    <col customWidth="1" min="58" max="58" width="8.88"/>
    <col customWidth="1" min="59" max="59" width="5.25"/>
  </cols>
  <sheetData>
    <row r="1" ht="29.25" customHeight="1">
      <c r="A1" s="1" t="s">
        <v>0</v>
      </c>
      <c r="B1" s="1" t="s">
        <v>1</v>
      </c>
      <c r="C1" s="2" t="s">
        <v>2</v>
      </c>
      <c r="D1" s="3"/>
      <c r="E1" s="3"/>
      <c r="F1" s="4" t="s">
        <v>3</v>
      </c>
      <c r="G1" s="5"/>
      <c r="H1" s="5"/>
      <c r="I1" s="3"/>
      <c r="J1" s="5"/>
      <c r="K1" s="5"/>
      <c r="L1" s="5"/>
      <c r="M1" s="5"/>
      <c r="N1" s="5"/>
      <c r="O1" s="6"/>
      <c r="P1" s="5"/>
      <c r="Q1" s="5"/>
      <c r="R1" s="5"/>
      <c r="S1" s="5"/>
      <c r="T1" s="5"/>
      <c r="U1" s="5"/>
      <c r="V1" s="5"/>
      <c r="W1" s="5"/>
      <c r="X1" s="5"/>
      <c r="Y1" s="7">
        <v>0.025</v>
      </c>
      <c r="Z1" s="5"/>
      <c r="AA1" s="5"/>
      <c r="AB1" s="5"/>
      <c r="AC1" s="8">
        <v>0.108</v>
      </c>
      <c r="AD1" s="5"/>
      <c r="AE1" s="9"/>
      <c r="AF1" s="5"/>
      <c r="AG1" s="5"/>
      <c r="AH1" s="8">
        <v>0.09</v>
      </c>
      <c r="AI1" s="5"/>
      <c r="AJ1" s="10"/>
      <c r="AK1" s="11"/>
      <c r="AL1" s="5"/>
      <c r="AM1" s="12" t="s">
        <v>4</v>
      </c>
      <c r="AQ1" s="13" t="s">
        <v>5</v>
      </c>
      <c r="AT1" s="13" t="s">
        <v>6</v>
      </c>
      <c r="AW1" s="13" t="s">
        <v>7</v>
      </c>
      <c r="AZ1" s="13" t="s">
        <v>8</v>
      </c>
      <c r="BD1" s="13" t="s">
        <v>9</v>
      </c>
    </row>
    <row r="2" ht="96.0" customHeight="1">
      <c r="A2" s="14"/>
      <c r="B2" s="14"/>
      <c r="C2" s="15"/>
      <c r="D2" s="15"/>
      <c r="E2" s="3" t="s">
        <v>10</v>
      </c>
      <c r="F2" s="16" t="s">
        <v>11</v>
      </c>
      <c r="G2" s="3" t="s">
        <v>12</v>
      </c>
      <c r="H2" s="3" t="s">
        <v>13</v>
      </c>
      <c r="I2" s="15" t="s">
        <v>14</v>
      </c>
      <c r="J2" s="17" t="s">
        <v>15</v>
      </c>
      <c r="K2" s="17" t="s">
        <v>16</v>
      </c>
      <c r="L2" s="17" t="s">
        <v>17</v>
      </c>
      <c r="M2" s="3" t="s">
        <v>18</v>
      </c>
      <c r="N2" s="3" t="s">
        <v>19</v>
      </c>
      <c r="O2" s="18"/>
      <c r="P2" s="19" t="s">
        <v>20</v>
      </c>
      <c r="Q2" s="20"/>
      <c r="R2" s="19" t="s">
        <v>21</v>
      </c>
      <c r="S2" s="20"/>
      <c r="T2" s="19" t="s">
        <v>22</v>
      </c>
      <c r="U2" s="20"/>
      <c r="V2" s="21" t="s">
        <v>23</v>
      </c>
      <c r="W2" s="22" t="s">
        <v>24</v>
      </c>
      <c r="X2" s="22"/>
      <c r="Y2" s="21" t="s">
        <v>25</v>
      </c>
      <c r="Z2" s="22" t="s">
        <v>24</v>
      </c>
      <c r="AA2" s="23" t="s">
        <v>26</v>
      </c>
      <c r="AB2" s="23" t="s">
        <v>27</v>
      </c>
      <c r="AC2" s="21" t="s">
        <v>28</v>
      </c>
      <c r="AD2" s="22" t="s">
        <v>24</v>
      </c>
      <c r="AE2" s="24" t="s">
        <v>26</v>
      </c>
      <c r="AF2" s="23" t="s">
        <v>27</v>
      </c>
      <c r="AG2" s="25"/>
      <c r="AH2" s="26" t="s">
        <v>29</v>
      </c>
      <c r="AI2" s="22" t="s">
        <v>24</v>
      </c>
      <c r="AJ2" s="27" t="s">
        <v>26</v>
      </c>
      <c r="AK2" s="7"/>
      <c r="AL2" s="20"/>
      <c r="AM2" s="28" t="s">
        <v>30</v>
      </c>
      <c r="AN2" s="22" t="s">
        <v>24</v>
      </c>
      <c r="AO2" s="29" t="s">
        <v>31</v>
      </c>
      <c r="AQ2" s="30" t="s">
        <v>32</v>
      </c>
      <c r="AT2" s="30" t="s">
        <v>33</v>
      </c>
      <c r="AW2" s="31" t="s">
        <v>34</v>
      </c>
      <c r="AZ2" s="31" t="s">
        <v>35</v>
      </c>
      <c r="BA2" s="22" t="s">
        <v>24</v>
      </c>
      <c r="BD2" s="31" t="s">
        <v>36</v>
      </c>
      <c r="BE2" s="22" t="s">
        <v>24</v>
      </c>
      <c r="BG2" s="22"/>
    </row>
    <row r="3" ht="12.75" customHeight="1">
      <c r="B3" s="4"/>
      <c r="C3" s="32"/>
      <c r="D3" s="32"/>
      <c r="E3" s="32"/>
      <c r="F3" s="33"/>
      <c r="G3" s="34"/>
      <c r="H3" s="34"/>
      <c r="I3" s="32"/>
      <c r="J3" s="4"/>
      <c r="K3" s="4"/>
      <c r="L3" s="4"/>
      <c r="M3" s="35"/>
      <c r="N3" s="34"/>
      <c r="O3" s="7"/>
      <c r="P3" s="7">
        <v>0.03</v>
      </c>
      <c r="Q3" s="36"/>
      <c r="R3" s="7">
        <v>0.065</v>
      </c>
      <c r="S3" s="36"/>
      <c r="T3" s="7">
        <v>0.065</v>
      </c>
      <c r="U3" s="36"/>
      <c r="V3" s="7">
        <v>0.025</v>
      </c>
      <c r="W3" s="37"/>
      <c r="X3" s="37"/>
      <c r="Y3" s="38" t="s">
        <v>37</v>
      </c>
      <c r="Z3" s="37"/>
      <c r="AA3" s="37"/>
      <c r="AB3" s="37"/>
      <c r="AC3" s="38" t="s">
        <v>37</v>
      </c>
      <c r="AD3" s="37"/>
      <c r="AE3" s="39"/>
      <c r="AF3" s="37"/>
      <c r="AG3" s="8"/>
      <c r="AH3" s="38" t="s">
        <v>37</v>
      </c>
      <c r="AI3" s="37"/>
      <c r="AJ3" s="8"/>
      <c r="AK3" s="8"/>
      <c r="AL3" s="40"/>
      <c r="AT3" s="41">
        <v>0.08</v>
      </c>
      <c r="AW3" s="42">
        <f>AT3</f>
        <v>0.08</v>
      </c>
      <c r="AZ3" s="42">
        <f>AT3</f>
        <v>0.08</v>
      </c>
      <c r="BD3" s="41">
        <v>0.04</v>
      </c>
    </row>
    <row r="4" ht="12.75" hidden="1" customHeight="1">
      <c r="A4" s="43" t="s">
        <v>38</v>
      </c>
      <c r="B4" s="43"/>
      <c r="C4" s="44"/>
      <c r="D4" s="44"/>
      <c r="E4" s="44"/>
      <c r="F4" s="45"/>
      <c r="G4" s="46"/>
      <c r="H4" s="46"/>
      <c r="I4" s="44"/>
      <c r="J4" s="43"/>
      <c r="K4" s="43"/>
      <c r="L4" s="43"/>
      <c r="M4" s="16"/>
      <c r="N4" s="46"/>
      <c r="O4" s="18"/>
      <c r="P4" s="18"/>
      <c r="Q4" s="47"/>
      <c r="R4" s="18"/>
      <c r="S4" s="47"/>
      <c r="T4" s="18"/>
      <c r="U4" s="47"/>
      <c r="V4" s="18"/>
      <c r="W4" s="48"/>
      <c r="X4" s="48"/>
      <c r="Y4" s="18"/>
      <c r="Z4" s="48"/>
      <c r="AA4" s="48"/>
      <c r="AB4" s="48"/>
      <c r="AC4" s="49"/>
      <c r="AD4" s="48"/>
      <c r="AE4" s="50"/>
      <c r="AF4" s="48"/>
      <c r="AG4" s="49"/>
      <c r="AH4" s="49"/>
      <c r="AI4" s="48"/>
      <c r="AJ4" s="8"/>
      <c r="AK4" s="8"/>
      <c r="AL4" s="29"/>
    </row>
    <row r="5" ht="12.75" hidden="1" customHeight="1">
      <c r="A5" s="43" t="s">
        <v>39</v>
      </c>
      <c r="B5" s="43"/>
      <c r="C5" s="44"/>
      <c r="D5" s="44"/>
      <c r="E5" s="44"/>
      <c r="F5" s="45"/>
      <c r="G5" s="46"/>
      <c r="H5" s="46"/>
      <c r="I5" s="44"/>
      <c r="J5" s="43"/>
      <c r="K5" s="43"/>
      <c r="L5" s="43"/>
      <c r="M5" s="16"/>
      <c r="N5" s="46"/>
      <c r="O5" s="18"/>
      <c r="P5" s="18"/>
      <c r="Q5" s="47"/>
      <c r="R5" s="18"/>
      <c r="S5" s="47"/>
      <c r="T5" s="18"/>
      <c r="U5" s="47"/>
      <c r="V5" s="18"/>
      <c r="W5" s="48"/>
      <c r="X5" s="48"/>
      <c r="Y5" s="18"/>
      <c r="Z5" s="48"/>
      <c r="AA5" s="48"/>
      <c r="AB5" s="48"/>
      <c r="AC5" s="29"/>
      <c r="AD5" s="48"/>
      <c r="AE5" s="50"/>
      <c r="AF5" s="48"/>
      <c r="AG5" s="29"/>
      <c r="AH5" s="29"/>
      <c r="AI5" s="48"/>
      <c r="AJ5" s="40"/>
      <c r="AK5" s="36"/>
      <c r="AL5" s="29"/>
    </row>
    <row r="6" ht="12.75" hidden="1" customHeight="1">
      <c r="A6" s="43" t="s">
        <v>40</v>
      </c>
      <c r="B6" s="43"/>
      <c r="C6" s="44"/>
      <c r="D6" s="44"/>
      <c r="E6" s="44"/>
      <c r="F6" s="45"/>
      <c r="G6" s="46"/>
      <c r="H6" s="46"/>
      <c r="I6" s="44"/>
      <c r="J6" s="43"/>
      <c r="K6" s="43"/>
      <c r="L6" s="43"/>
      <c r="M6" s="16"/>
      <c r="N6" s="46"/>
      <c r="O6" s="18"/>
      <c r="P6" s="18"/>
      <c r="Q6" s="47"/>
      <c r="R6" s="18"/>
      <c r="S6" s="47"/>
      <c r="T6" s="18"/>
      <c r="U6" s="47"/>
      <c r="V6" s="18"/>
      <c r="W6" s="48"/>
      <c r="X6" s="48"/>
      <c r="Y6" s="18"/>
      <c r="Z6" s="48"/>
      <c r="AA6" s="48"/>
      <c r="AB6" s="48"/>
      <c r="AC6" s="29"/>
      <c r="AD6" s="48"/>
      <c r="AE6" s="50"/>
      <c r="AF6" s="48"/>
      <c r="AG6" s="29"/>
      <c r="AH6" s="29"/>
      <c r="AI6" s="48"/>
      <c r="AJ6" s="40"/>
      <c r="AK6" s="36"/>
      <c r="AL6" s="29"/>
    </row>
    <row r="7" ht="12.75" customHeight="1">
      <c r="A7" s="43" t="s">
        <v>41</v>
      </c>
      <c r="B7" s="43"/>
      <c r="C7" s="44"/>
      <c r="D7" s="44"/>
      <c r="E7" s="44"/>
      <c r="F7" s="45"/>
      <c r="G7" s="46"/>
      <c r="H7" s="46"/>
      <c r="I7" s="44"/>
      <c r="J7" s="43"/>
      <c r="K7" s="43"/>
      <c r="L7" s="43"/>
      <c r="M7" s="16"/>
      <c r="N7" s="46"/>
      <c r="O7" s="18"/>
      <c r="P7" s="51">
        <f>P23</f>
        <v>1472.546174</v>
      </c>
      <c r="Q7" s="47"/>
      <c r="R7" s="51">
        <f>R23</f>
        <v>1568.261676</v>
      </c>
      <c r="S7" s="47"/>
      <c r="T7" s="51">
        <f>T23</f>
        <v>1568.261676</v>
      </c>
      <c r="U7" s="47"/>
      <c r="V7" s="51">
        <f>V23</f>
        <v>1662.820435</v>
      </c>
      <c r="W7" s="48"/>
      <c r="X7" s="48"/>
      <c r="Y7" s="51">
        <v>469.0</v>
      </c>
      <c r="Z7" s="48"/>
      <c r="AA7" s="48"/>
      <c r="AB7" s="48"/>
      <c r="AC7" s="51">
        <v>503.0</v>
      </c>
      <c r="AD7" s="48"/>
      <c r="AE7" s="50"/>
      <c r="AF7" s="48"/>
      <c r="AG7" s="51"/>
      <c r="AH7" s="51">
        <v>600.0</v>
      </c>
      <c r="AI7" s="48"/>
      <c r="AJ7" s="40"/>
      <c r="AK7" s="52">
        <f>SUM(AH7-AC7)/AC7</f>
        <v>0.1928429423</v>
      </c>
      <c r="AL7" s="29"/>
      <c r="AM7" s="51">
        <v>600.0</v>
      </c>
      <c r="AQ7" s="53">
        <v>600.0</v>
      </c>
      <c r="AT7" s="53">
        <f>SUM(AQ7*(1+AT3))</f>
        <v>648</v>
      </c>
      <c r="AW7" s="53">
        <f>SUM(AT7*(1+AW3))</f>
        <v>699.84</v>
      </c>
      <c r="AZ7" s="53">
        <f>SUM(AW7*(1+AZ3))</f>
        <v>755.8272</v>
      </c>
      <c r="BD7" s="51">
        <f>SUM(AZ7*(1+BD3))</f>
        <v>786.060288</v>
      </c>
    </row>
    <row r="8" ht="12.75" customHeight="1">
      <c r="A8" s="43" t="s">
        <v>42</v>
      </c>
      <c r="B8" s="43"/>
      <c r="C8" s="44"/>
      <c r="D8" s="44"/>
      <c r="E8" s="44"/>
      <c r="F8" s="45"/>
      <c r="G8" s="46"/>
      <c r="H8" s="46"/>
      <c r="I8" s="44"/>
      <c r="J8" s="43"/>
      <c r="K8" s="43"/>
      <c r="L8" s="43"/>
      <c r="M8" s="16"/>
      <c r="N8" s="46"/>
      <c r="O8" s="18"/>
      <c r="P8" s="18"/>
      <c r="Q8" s="47"/>
      <c r="R8" s="18"/>
      <c r="S8" s="47"/>
      <c r="T8" s="18"/>
      <c r="U8" s="47"/>
      <c r="V8" s="18"/>
      <c r="W8" s="48"/>
      <c r="X8" s="48"/>
      <c r="Y8" s="18"/>
      <c r="Z8" s="48"/>
      <c r="AA8" s="48"/>
      <c r="AB8" s="48"/>
      <c r="AC8" s="29"/>
      <c r="AD8" s="48"/>
      <c r="AE8" s="50"/>
      <c r="AF8" s="48"/>
      <c r="AG8" s="29"/>
      <c r="AH8" s="29"/>
      <c r="AI8" s="48"/>
      <c r="AJ8" s="40"/>
      <c r="AK8" s="36"/>
      <c r="AL8" s="29"/>
      <c r="AQ8" s="54">
        <v>1200.0</v>
      </c>
      <c r="AR8" s="54"/>
      <c r="AS8" s="54"/>
      <c r="AT8" s="51">
        <f>SUM(AQ8*(1+AT3))</f>
        <v>1296</v>
      </c>
      <c r="AW8" s="51">
        <f>SUM(AT8*(1+AW3))</f>
        <v>1399.68</v>
      </c>
      <c r="AZ8" s="51">
        <f>SUM(AW8*(1+AZ3))</f>
        <v>1511.6544</v>
      </c>
      <c r="BD8" s="51">
        <f>SUM(AZ8*(1+BD3))</f>
        <v>1572.120576</v>
      </c>
    </row>
    <row r="9" ht="12.75" customHeight="1">
      <c r="A9" s="43"/>
      <c r="B9" s="43"/>
      <c r="C9" s="44"/>
      <c r="D9" s="44"/>
      <c r="E9" s="44"/>
      <c r="F9" s="45"/>
      <c r="G9" s="46"/>
      <c r="H9" s="46"/>
      <c r="I9" s="44"/>
      <c r="J9" s="43"/>
      <c r="K9" s="43"/>
      <c r="L9" s="43"/>
      <c r="M9" s="16"/>
      <c r="N9" s="46"/>
      <c r="O9" s="18"/>
      <c r="P9" s="18"/>
      <c r="Q9" s="47"/>
      <c r="R9" s="18"/>
      <c r="S9" s="47"/>
      <c r="T9" s="18"/>
      <c r="U9" s="47"/>
      <c r="V9" s="18"/>
      <c r="W9" s="48"/>
      <c r="X9" s="48"/>
      <c r="Y9" s="18"/>
      <c r="Z9" s="48"/>
      <c r="AA9" s="48"/>
      <c r="AB9" s="48"/>
      <c r="AC9" s="29"/>
      <c r="AD9" s="48"/>
      <c r="AE9" s="50"/>
      <c r="AF9" s="48"/>
      <c r="AG9" s="29"/>
      <c r="AH9" s="29"/>
      <c r="AI9" s="48"/>
      <c r="AJ9" s="40"/>
      <c r="AK9" s="36"/>
      <c r="AL9" s="29"/>
    </row>
    <row r="10" ht="10.5" customHeight="1">
      <c r="A10" s="43"/>
      <c r="B10" s="43"/>
      <c r="C10" s="44"/>
      <c r="D10" s="44"/>
      <c r="E10" s="44"/>
      <c r="F10" s="45"/>
      <c r="G10" s="46"/>
      <c r="H10" s="46"/>
      <c r="I10" s="44"/>
      <c r="J10" s="43"/>
      <c r="K10" s="43"/>
      <c r="L10" s="43"/>
      <c r="M10" s="16"/>
      <c r="N10" s="46"/>
      <c r="O10" s="18"/>
      <c r="P10" s="18"/>
      <c r="Q10" s="47"/>
      <c r="R10" s="18"/>
      <c r="S10" s="47"/>
      <c r="T10" s="18"/>
      <c r="U10" s="47"/>
      <c r="V10" s="18"/>
      <c r="W10" s="48"/>
      <c r="X10" s="48"/>
      <c r="Y10" s="18"/>
      <c r="Z10" s="48"/>
      <c r="AA10" s="48"/>
      <c r="AB10" s="48"/>
      <c r="AC10" s="29"/>
      <c r="AD10" s="48"/>
      <c r="AE10" s="50"/>
      <c r="AF10" s="48"/>
      <c r="AG10" s="29"/>
      <c r="AH10" s="29"/>
      <c r="AI10" s="48"/>
      <c r="AJ10" s="40"/>
      <c r="AK10" s="36"/>
      <c r="AL10" s="29"/>
    </row>
    <row r="11" ht="12.75" customHeight="1">
      <c r="A11" s="43" t="s">
        <v>43</v>
      </c>
      <c r="B11" s="43"/>
      <c r="C11" s="44"/>
      <c r="D11" s="44"/>
      <c r="E11" s="44"/>
      <c r="F11" s="45"/>
      <c r="G11" s="46"/>
      <c r="H11" s="46"/>
      <c r="I11" s="44"/>
      <c r="J11" s="29"/>
      <c r="K11" s="29"/>
      <c r="L11" s="29"/>
      <c r="M11" s="16"/>
      <c r="N11" s="46"/>
      <c r="O11" s="18"/>
      <c r="P11" s="18"/>
      <c r="Q11" s="47"/>
      <c r="R11" s="48"/>
      <c r="S11" s="47"/>
      <c r="T11" s="48"/>
      <c r="U11" s="47"/>
      <c r="V11" s="48"/>
      <c r="W11" s="48"/>
      <c r="X11" s="48"/>
      <c r="Y11" s="48"/>
      <c r="Z11" s="48"/>
      <c r="AA11" s="48"/>
      <c r="AB11" s="48"/>
      <c r="AC11" s="29"/>
      <c r="AD11" s="48"/>
      <c r="AE11" s="50"/>
      <c r="AF11" s="48"/>
      <c r="AG11" s="29"/>
      <c r="AH11" s="29"/>
      <c r="AI11" s="48"/>
      <c r="AJ11" s="40"/>
      <c r="AK11" s="36"/>
      <c r="AL11" s="29"/>
    </row>
    <row r="12" ht="12.75" customHeight="1">
      <c r="A12" s="43" t="s">
        <v>44</v>
      </c>
      <c r="B12" s="43"/>
      <c r="C12" s="44"/>
      <c r="D12" s="44"/>
      <c r="E12" s="44"/>
      <c r="F12" s="45"/>
      <c r="G12" s="46"/>
      <c r="H12" s="46"/>
      <c r="I12" s="44"/>
      <c r="J12" s="29"/>
      <c r="K12" s="29"/>
      <c r="L12" s="29"/>
      <c r="M12" s="16"/>
      <c r="N12" s="46"/>
      <c r="O12" s="18"/>
      <c r="P12" s="18"/>
      <c r="Q12" s="47"/>
      <c r="R12" s="48"/>
      <c r="S12" s="47"/>
      <c r="T12" s="48"/>
      <c r="U12" s="47"/>
      <c r="V12" s="48"/>
      <c r="W12" s="48"/>
      <c r="X12" s="48"/>
      <c r="Y12" s="48"/>
      <c r="Z12" s="48"/>
      <c r="AA12" s="48"/>
      <c r="AB12" s="48"/>
      <c r="AC12" s="29"/>
      <c r="AD12" s="48"/>
      <c r="AE12" s="50"/>
      <c r="AF12" s="48"/>
      <c r="AG12" s="29"/>
      <c r="AH12" s="29"/>
      <c r="AI12" s="48"/>
      <c r="AJ12" s="40"/>
      <c r="AK12" s="36"/>
      <c r="AL12" s="29"/>
    </row>
    <row r="13" ht="41.25" customHeight="1">
      <c r="A13" s="55" t="s">
        <v>45</v>
      </c>
      <c r="B13" s="56" t="s">
        <v>46</v>
      </c>
      <c r="C13" s="57" t="s">
        <v>47</v>
      </c>
      <c r="D13" s="58"/>
      <c r="E13" s="59">
        <v>934.0</v>
      </c>
      <c r="F13" s="59">
        <v>856.0</v>
      </c>
      <c r="G13" s="60">
        <f t="shared" ref="G13:G53" si="1">+(E13/$E$72)</f>
        <v>0.003582936934</v>
      </c>
      <c r="H13" s="60">
        <f t="shared" ref="H13:H53" si="2">+(F13/$F$72)</f>
        <v>0.003303293685</v>
      </c>
      <c r="I13" s="47">
        <f t="shared" ref="I13:I53" si="3">SUM(H13-G13)</f>
        <v>-0.0002796432494</v>
      </c>
      <c r="J13" s="29">
        <v>7736.0</v>
      </c>
      <c r="K13" s="29">
        <v>7202.0</v>
      </c>
      <c r="L13" s="29">
        <v>6818.0</v>
      </c>
      <c r="M13" s="61">
        <f t="shared" ref="M13:M53" si="4">AVERAGE(J13:L13)</f>
        <v>7252</v>
      </c>
      <c r="N13" s="62">
        <f t="shared" ref="N13:N53" si="5">+(M13/$M$72)</f>
        <v>0.06641694676</v>
      </c>
      <c r="O13" s="18"/>
      <c r="P13" s="63">
        <v>4908.487248</v>
      </c>
      <c r="Q13" s="29"/>
      <c r="R13" s="63">
        <v>5227.53891912</v>
      </c>
      <c r="S13" s="29"/>
      <c r="T13" s="63">
        <v>5227.53891912</v>
      </c>
      <c r="U13" s="29"/>
      <c r="V13" s="63">
        <v>5397.75379151825</v>
      </c>
      <c r="W13" s="48">
        <f t="shared" ref="W13:W16" si="6">SUM(V13/$F13)</f>
        <v>6.30578714</v>
      </c>
      <c r="X13" s="48"/>
      <c r="Y13" s="63">
        <v>5022.85951744692</v>
      </c>
      <c r="Z13" s="48">
        <f t="shared" ref="Z13:Z16" si="7">SUM(Y13/$F13)</f>
        <v>5.867826539</v>
      </c>
      <c r="AA13" s="63">
        <f t="shared" ref="AA13:AA53" si="8">SUM(Y13-V13)</f>
        <v>-374.8942741</v>
      </c>
      <c r="AB13" s="64">
        <f t="shared" ref="AB13:AB53" si="9">SUM(Y13-V13)/V13</f>
        <v>-0.06945375587</v>
      </c>
      <c r="AC13" s="65">
        <v>3940.65568605497</v>
      </c>
      <c r="AD13" s="48">
        <f t="shared" ref="AD13:AD16" si="10">SUM(AC13/$F13)</f>
        <v>4.603569727</v>
      </c>
      <c r="AE13" s="66">
        <v>-374.894274071328</v>
      </c>
      <c r="AF13" s="47">
        <f t="shared" ref="AF13:AF53" si="11">SUM(AC13-Y13)/Y13</f>
        <v>-0.2154557235</v>
      </c>
      <c r="AG13" s="67"/>
      <c r="AH13" s="65">
        <v>3425.0</v>
      </c>
      <c r="AI13" s="48">
        <f t="shared" ref="AI13:AI16" si="12">SUM(AH13/$F13)</f>
        <v>4.001168224</v>
      </c>
      <c r="AJ13" s="68">
        <f t="shared" ref="AJ13:AJ16" si="13">SUM(AH13-AC13)</f>
        <v>-515.6556861</v>
      </c>
      <c r="AK13" s="36">
        <f t="shared" ref="AK13:AK18" si="14">SUM(AH13-AC13)/AC13</f>
        <v>-0.130855301</v>
      </c>
      <c r="AL13" s="29"/>
      <c r="AM13" s="69">
        <f t="shared" ref="AM13:AM16" si="15">SUM(F13*$AP$13)</f>
        <v>3424</v>
      </c>
      <c r="AN13" s="48">
        <f t="shared" ref="AN13:AN16" si="16">SUM(AM13/$F13)</f>
        <v>4</v>
      </c>
      <c r="AO13" s="69">
        <f t="shared" ref="AO13:AO16" si="17">SUM(AM13-$AC13)</f>
        <v>-516.6556861</v>
      </c>
      <c r="AP13" s="70">
        <v>4.0</v>
      </c>
      <c r="AQ13" s="71">
        <f t="shared" ref="AQ13:AQ16" si="18">SUM($AC13+($AO13*0.25))</f>
        <v>3811.491765</v>
      </c>
      <c r="AR13" s="69">
        <f t="shared" ref="AR13:AR16" si="19">SUM(AQ13-$AC13)</f>
        <v>-129.1639215</v>
      </c>
      <c r="AT13" s="71">
        <f t="shared" ref="AT13:AT16" si="20">SUM(AQ13+($AO13*0.25))</f>
        <v>3682.327843</v>
      </c>
      <c r="AU13" s="69">
        <f t="shared" ref="AU13:AU18" si="21">SUM(AT13-AQ13)</f>
        <v>-129.1639215</v>
      </c>
      <c r="AW13" s="71">
        <f t="shared" ref="AW13:AW16" si="22">SUM(AT13+($AO13*0.25))</f>
        <v>3553.163922</v>
      </c>
      <c r="AX13" s="69">
        <f t="shared" ref="AX13:AX18" si="23">SUM(AW13-AT13)</f>
        <v>-129.1639215</v>
      </c>
      <c r="AZ13" s="72">
        <f t="shared" ref="AZ13:AZ16" si="24">SUM(AW13+($AO13*0.25))</f>
        <v>3424</v>
      </c>
      <c r="BA13" s="48">
        <f t="shared" ref="BA13:BA16" si="25">SUM(AZ13/$F13)</f>
        <v>4</v>
      </c>
      <c r="BB13" s="69">
        <f t="shared" ref="BB13:BB18" si="26">SUM(AZ13-AW13)</f>
        <v>-129.1639215</v>
      </c>
      <c r="BC13" s="73">
        <f t="shared" ref="BC13:BC16" si="27">SUM(AZ13/F13)</f>
        <v>4</v>
      </c>
      <c r="BD13" s="74">
        <f>AZ13*(1+(0.5*BD$3))</f>
        <v>3492.48</v>
      </c>
      <c r="BE13" s="48">
        <f t="shared" ref="BE13:BE16" si="28">SUM(BD13/$F13)</f>
        <v>4.08</v>
      </c>
      <c r="BF13" s="69">
        <f t="shared" ref="BF13:BF39" si="29">SUM(BD13-AZ13)</f>
        <v>68.48</v>
      </c>
      <c r="BG13" s="73"/>
    </row>
    <row r="14" ht="41.25" customHeight="1">
      <c r="A14" s="55" t="s">
        <v>48</v>
      </c>
      <c r="B14" s="75" t="s">
        <v>49</v>
      </c>
      <c r="C14" s="57" t="s">
        <v>50</v>
      </c>
      <c r="D14" s="58"/>
      <c r="E14" s="59">
        <v>1556.0</v>
      </c>
      <c r="F14" s="59">
        <v>1515.0</v>
      </c>
      <c r="G14" s="60">
        <f t="shared" si="1"/>
        <v>0.005969004143</v>
      </c>
      <c r="H14" s="60">
        <f t="shared" si="2"/>
        <v>0.005846366744</v>
      </c>
      <c r="I14" s="47">
        <f t="shared" si="3"/>
        <v>-0.0001226373995</v>
      </c>
      <c r="J14" s="29">
        <v>4438.0</v>
      </c>
      <c r="K14" s="29">
        <v>2541.0</v>
      </c>
      <c r="L14" s="29">
        <v>1310.0</v>
      </c>
      <c r="M14" s="61">
        <f t="shared" si="4"/>
        <v>2763</v>
      </c>
      <c r="N14" s="62">
        <f t="shared" si="5"/>
        <v>0.02530474682</v>
      </c>
      <c r="O14" s="18"/>
      <c r="P14" s="63">
        <v>6135.60906</v>
      </c>
      <c r="Q14" s="29"/>
      <c r="R14" s="63">
        <v>6534.4236489</v>
      </c>
      <c r="S14" s="29"/>
      <c r="T14" s="63">
        <v>6534.4236489</v>
      </c>
      <c r="U14" s="29"/>
      <c r="V14" s="63">
        <v>6747.19223939781</v>
      </c>
      <c r="W14" s="48">
        <f t="shared" si="6"/>
        <v>4.453592237</v>
      </c>
      <c r="X14" s="48"/>
      <c r="Y14" s="63">
        <v>6403.72619814153</v>
      </c>
      <c r="Z14" s="48">
        <f t="shared" si="7"/>
        <v>4.226881979</v>
      </c>
      <c r="AA14" s="63">
        <f t="shared" si="8"/>
        <v>-343.4660413</v>
      </c>
      <c r="AB14" s="64">
        <f t="shared" si="9"/>
        <v>-0.05090503265</v>
      </c>
      <c r="AC14" s="65">
        <v>5213.52715339298</v>
      </c>
      <c r="AD14" s="48">
        <f t="shared" si="10"/>
        <v>3.441272048</v>
      </c>
      <c r="AE14" s="66">
        <v>-343.466041256287</v>
      </c>
      <c r="AF14" s="47">
        <f t="shared" si="11"/>
        <v>-0.1858603894</v>
      </c>
      <c r="AG14" s="67"/>
      <c r="AH14" s="65">
        <v>6060.0</v>
      </c>
      <c r="AI14" s="48">
        <f t="shared" si="12"/>
        <v>4</v>
      </c>
      <c r="AJ14" s="68">
        <f t="shared" si="13"/>
        <v>846.4728466</v>
      </c>
      <c r="AK14" s="36">
        <f t="shared" si="14"/>
        <v>0.1623608781</v>
      </c>
      <c r="AL14" s="29"/>
      <c r="AM14" s="69">
        <f t="shared" si="15"/>
        <v>6060</v>
      </c>
      <c r="AN14" s="48">
        <f t="shared" si="16"/>
        <v>4</v>
      </c>
      <c r="AO14" s="69">
        <f t="shared" si="17"/>
        <v>846.4728466</v>
      </c>
      <c r="AQ14" s="71">
        <f t="shared" si="18"/>
        <v>5425.145365</v>
      </c>
      <c r="AR14" s="69">
        <f t="shared" si="19"/>
        <v>211.6182117</v>
      </c>
      <c r="AT14" s="71">
        <f t="shared" si="20"/>
        <v>5636.763577</v>
      </c>
      <c r="AU14" s="69">
        <f t="shared" si="21"/>
        <v>211.6182117</v>
      </c>
      <c r="AW14" s="71">
        <f t="shared" si="22"/>
        <v>5848.381788</v>
      </c>
      <c r="AX14" s="69">
        <f t="shared" si="23"/>
        <v>211.6182117</v>
      </c>
      <c r="AZ14" s="72">
        <f t="shared" si="24"/>
        <v>6060</v>
      </c>
      <c r="BA14" s="48">
        <f t="shared" si="25"/>
        <v>4</v>
      </c>
      <c r="BB14" s="69">
        <f t="shared" si="26"/>
        <v>211.6182117</v>
      </c>
      <c r="BC14" s="73">
        <f t="shared" si="27"/>
        <v>4</v>
      </c>
      <c r="BD14" s="74">
        <f t="shared" ref="BD14:BD15" si="30">AZ14*(1+BD$3)</f>
        <v>6302.4</v>
      </c>
      <c r="BE14" s="48">
        <f t="shared" si="28"/>
        <v>4.16</v>
      </c>
      <c r="BF14" s="69">
        <f t="shared" si="29"/>
        <v>242.4</v>
      </c>
      <c r="BG14" s="73"/>
    </row>
    <row r="15" ht="41.25" customHeight="1">
      <c r="A15" s="55" t="s">
        <v>51</v>
      </c>
      <c r="B15" s="56" t="s">
        <v>52</v>
      </c>
      <c r="C15" s="57" t="s">
        <v>50</v>
      </c>
      <c r="D15" s="76"/>
      <c r="E15" s="59">
        <v>1584.0</v>
      </c>
      <c r="F15" s="59">
        <v>1715.0</v>
      </c>
      <c r="G15" s="60">
        <f t="shared" si="1"/>
        <v>0.006076415529</v>
      </c>
      <c r="H15" s="60">
        <f t="shared" si="2"/>
        <v>0.006618164333</v>
      </c>
      <c r="I15" s="47">
        <f t="shared" si="3"/>
        <v>0.0005417488048</v>
      </c>
      <c r="J15" s="29">
        <v>2443.0</v>
      </c>
      <c r="K15" s="29">
        <v>1271.0</v>
      </c>
      <c r="L15" s="29">
        <v>696.0</v>
      </c>
      <c r="M15" s="61">
        <f t="shared" si="4"/>
        <v>1470</v>
      </c>
      <c r="N15" s="62">
        <f t="shared" si="5"/>
        <v>0.01346289461</v>
      </c>
      <c r="O15" s="18"/>
      <c r="P15" s="63">
        <v>4908.487248</v>
      </c>
      <c r="Q15" s="29"/>
      <c r="R15" s="63">
        <v>5227.53891912</v>
      </c>
      <c r="S15" s="29"/>
      <c r="T15" s="63">
        <v>5227.53891912</v>
      </c>
      <c r="U15" s="29"/>
      <c r="V15" s="63">
        <v>5397.75379151825</v>
      </c>
      <c r="W15" s="48">
        <f t="shared" si="6"/>
        <v>3.147378304</v>
      </c>
      <c r="X15" s="48"/>
      <c r="Y15" s="63">
        <v>5488.61107061124</v>
      </c>
      <c r="Z15" s="48">
        <f t="shared" si="7"/>
        <v>3.200356309</v>
      </c>
      <c r="AA15" s="63">
        <f t="shared" si="8"/>
        <v>90.85727909</v>
      </c>
      <c r="AB15" s="64">
        <f t="shared" si="9"/>
        <v>0.01683242375</v>
      </c>
      <c r="AC15" s="65">
        <v>4738.16894488568</v>
      </c>
      <c r="AD15" s="48">
        <f t="shared" si="10"/>
        <v>2.762780726</v>
      </c>
      <c r="AE15" s="66">
        <v>90.8572790929938</v>
      </c>
      <c r="AF15" s="47">
        <f t="shared" si="11"/>
        <v>-0.1367271457</v>
      </c>
      <c r="AG15" s="67"/>
      <c r="AH15" s="65">
        <v>6861.0</v>
      </c>
      <c r="AI15" s="48">
        <f t="shared" si="12"/>
        <v>4.00058309</v>
      </c>
      <c r="AJ15" s="68">
        <f t="shared" si="13"/>
        <v>2122.831055</v>
      </c>
      <c r="AK15" s="36">
        <f t="shared" si="14"/>
        <v>0.4480277254</v>
      </c>
      <c r="AL15" s="29"/>
      <c r="AM15" s="69">
        <f t="shared" si="15"/>
        <v>6860</v>
      </c>
      <c r="AN15" s="48">
        <f t="shared" si="16"/>
        <v>4</v>
      </c>
      <c r="AO15" s="69">
        <f t="shared" si="17"/>
        <v>2121.831055</v>
      </c>
      <c r="AQ15" s="71">
        <f t="shared" si="18"/>
        <v>5268.626709</v>
      </c>
      <c r="AR15" s="69">
        <f t="shared" si="19"/>
        <v>530.4577638</v>
      </c>
      <c r="AT15" s="71">
        <f t="shared" si="20"/>
        <v>5799.084472</v>
      </c>
      <c r="AU15" s="69">
        <f t="shared" si="21"/>
        <v>530.4577638</v>
      </c>
      <c r="AW15" s="71">
        <f t="shared" si="22"/>
        <v>6329.542236</v>
      </c>
      <c r="AX15" s="69">
        <f t="shared" si="23"/>
        <v>530.4577638</v>
      </c>
      <c r="AZ15" s="72">
        <f t="shared" si="24"/>
        <v>6860</v>
      </c>
      <c r="BA15" s="48">
        <f t="shared" si="25"/>
        <v>4</v>
      </c>
      <c r="BB15" s="69">
        <f t="shared" si="26"/>
        <v>530.4577638</v>
      </c>
      <c r="BC15" s="73">
        <f t="shared" si="27"/>
        <v>4</v>
      </c>
      <c r="BD15" s="74">
        <f t="shared" si="30"/>
        <v>7134.4</v>
      </c>
      <c r="BE15" s="48">
        <f t="shared" si="28"/>
        <v>4.16</v>
      </c>
      <c r="BF15" s="69">
        <f t="shared" si="29"/>
        <v>274.4</v>
      </c>
      <c r="BG15" s="73"/>
    </row>
    <row r="16" ht="41.25" customHeight="1">
      <c r="A16" s="55" t="s">
        <v>53</v>
      </c>
      <c r="B16" s="56" t="s">
        <v>54</v>
      </c>
      <c r="C16" s="57" t="s">
        <v>50</v>
      </c>
      <c r="D16" s="58"/>
      <c r="E16" s="59">
        <v>1802.0</v>
      </c>
      <c r="F16" s="59">
        <v>1779.0</v>
      </c>
      <c r="G16" s="60">
        <f t="shared" si="1"/>
        <v>0.006912689888</v>
      </c>
      <c r="H16" s="60">
        <f t="shared" si="2"/>
        <v>0.006865139562</v>
      </c>
      <c r="I16" s="47">
        <f t="shared" si="3"/>
        <v>-0.00004755032576</v>
      </c>
      <c r="J16" s="29">
        <v>4283.0</v>
      </c>
      <c r="K16" s="29">
        <v>1955.0</v>
      </c>
      <c r="L16" s="29">
        <v>1223.0</v>
      </c>
      <c r="M16" s="61">
        <f t="shared" si="4"/>
        <v>2487</v>
      </c>
      <c r="N16" s="62">
        <f t="shared" si="5"/>
        <v>0.02277701966</v>
      </c>
      <c r="O16" s="18"/>
      <c r="P16" s="63">
        <v>6135.60906</v>
      </c>
      <c r="Q16" s="29"/>
      <c r="R16" s="63">
        <v>6534.4236489</v>
      </c>
      <c r="S16" s="29"/>
      <c r="T16" s="63">
        <v>6534.4236489</v>
      </c>
      <c r="U16" s="29"/>
      <c r="V16" s="63">
        <v>6747.19223939781</v>
      </c>
      <c r="W16" s="48">
        <f t="shared" si="6"/>
        <v>3.792688162</v>
      </c>
      <c r="X16" s="48"/>
      <c r="Y16" s="63">
        <v>7023.67654811424</v>
      </c>
      <c r="Z16" s="48">
        <f t="shared" si="7"/>
        <v>3.948103737</v>
      </c>
      <c r="AA16" s="63">
        <f t="shared" si="8"/>
        <v>276.4843087</v>
      </c>
      <c r="AB16" s="64">
        <f t="shared" si="9"/>
        <v>0.04097768359</v>
      </c>
      <c r="AC16" s="65">
        <v>6607.84926015419</v>
      </c>
      <c r="AD16" s="48">
        <f t="shared" si="10"/>
        <v>3.714361585</v>
      </c>
      <c r="AE16" s="66">
        <v>276.484308716427</v>
      </c>
      <c r="AF16" s="47">
        <f t="shared" si="11"/>
        <v>-0.05920364998</v>
      </c>
      <c r="AG16" s="67"/>
      <c r="AH16" s="65">
        <v>7115.0</v>
      </c>
      <c r="AI16" s="48">
        <f t="shared" si="12"/>
        <v>3.999437886</v>
      </c>
      <c r="AJ16" s="68">
        <f t="shared" si="13"/>
        <v>507.1507398</v>
      </c>
      <c r="AK16" s="36">
        <f t="shared" si="14"/>
        <v>0.07674974411</v>
      </c>
      <c r="AL16" s="29"/>
      <c r="AM16" s="69">
        <f t="shared" si="15"/>
        <v>7116</v>
      </c>
      <c r="AN16" s="48">
        <f t="shared" si="16"/>
        <v>4</v>
      </c>
      <c r="AO16" s="69">
        <f t="shared" si="17"/>
        <v>508.1507398</v>
      </c>
      <c r="AQ16" s="71">
        <f t="shared" si="18"/>
        <v>6734.886945</v>
      </c>
      <c r="AR16" s="69">
        <f t="shared" si="19"/>
        <v>127.037685</v>
      </c>
      <c r="AT16" s="71">
        <f t="shared" si="20"/>
        <v>6861.92463</v>
      </c>
      <c r="AU16" s="69">
        <f t="shared" si="21"/>
        <v>127.037685</v>
      </c>
      <c r="AW16" s="71">
        <f t="shared" si="22"/>
        <v>6988.962315</v>
      </c>
      <c r="AX16" s="69">
        <f t="shared" si="23"/>
        <v>127.037685</v>
      </c>
      <c r="AZ16" s="72">
        <f t="shared" si="24"/>
        <v>7116</v>
      </c>
      <c r="BA16" s="48">
        <f t="shared" si="25"/>
        <v>4</v>
      </c>
      <c r="BB16" s="69">
        <f t="shared" si="26"/>
        <v>127.037685</v>
      </c>
      <c r="BC16" s="73">
        <f t="shared" si="27"/>
        <v>4</v>
      </c>
      <c r="BD16" s="74">
        <f>AZ16*(1+(0.5*BD$3))</f>
        <v>7258.32</v>
      </c>
      <c r="BE16" s="48">
        <f t="shared" si="28"/>
        <v>4.08</v>
      </c>
      <c r="BF16" s="69">
        <f t="shared" si="29"/>
        <v>142.32</v>
      </c>
      <c r="BG16" s="73"/>
    </row>
    <row r="17" ht="12.75" customHeight="1">
      <c r="A17" s="77" t="s">
        <v>55</v>
      </c>
      <c r="B17" s="78" t="s">
        <v>56</v>
      </c>
      <c r="C17" s="79" t="s">
        <v>57</v>
      </c>
      <c r="D17" s="79"/>
      <c r="E17" s="59">
        <v>1.0</v>
      </c>
      <c r="F17" s="59">
        <v>1.0</v>
      </c>
      <c r="G17" s="60">
        <f t="shared" si="1"/>
        <v>0.000003836120915</v>
      </c>
      <c r="H17" s="60">
        <f t="shared" si="2"/>
        <v>0.00000385898795</v>
      </c>
      <c r="I17" s="47">
        <f t="shared" si="3"/>
        <v>0.00000002286703501</v>
      </c>
      <c r="J17" s="29">
        <v>1.0</v>
      </c>
      <c r="K17" s="29">
        <v>1.0</v>
      </c>
      <c r="L17" s="29">
        <v>1.0</v>
      </c>
      <c r="M17" s="61">
        <f t="shared" si="4"/>
        <v>1</v>
      </c>
      <c r="N17" s="62">
        <f t="shared" si="5"/>
        <v>0.00000915843171</v>
      </c>
      <c r="O17" s="18"/>
      <c r="P17" s="63">
        <v>368.1365436</v>
      </c>
      <c r="Q17" s="29"/>
      <c r="R17" s="63">
        <v>392.065418934</v>
      </c>
      <c r="S17" s="29"/>
      <c r="T17" s="63">
        <v>392.065418934</v>
      </c>
      <c r="U17" s="29"/>
      <c r="V17" s="63">
        <v>424.0</v>
      </c>
      <c r="W17" s="48"/>
      <c r="X17" s="48"/>
      <c r="Y17" s="63">
        <v>468.889189590487</v>
      </c>
      <c r="Z17" s="48"/>
      <c r="AA17" s="63">
        <f t="shared" si="8"/>
        <v>44.88918959</v>
      </c>
      <c r="AB17" s="64">
        <f t="shared" si="9"/>
        <v>0.1058707302</v>
      </c>
      <c r="AC17" s="80">
        <v>503.483121186674</v>
      </c>
      <c r="AD17" s="48"/>
      <c r="AE17" s="66">
        <v>44.8891895904874</v>
      </c>
      <c r="AF17" s="47">
        <f t="shared" si="11"/>
        <v>0.07377847979</v>
      </c>
      <c r="AG17" s="67"/>
      <c r="AH17" s="80">
        <f>AH7</f>
        <v>600</v>
      </c>
      <c r="AI17" s="48"/>
      <c r="AJ17" s="68"/>
      <c r="AK17" s="36">
        <f t="shared" si="14"/>
        <v>0.1916983405</v>
      </c>
      <c r="AL17" s="29"/>
      <c r="AM17" s="53">
        <f>AM7</f>
        <v>600</v>
      </c>
      <c r="AN17" s="48"/>
      <c r="AO17" s="69">
        <f t="shared" ref="AO17:AO18" si="31">SUM(AN17-Z17)</f>
        <v>0</v>
      </c>
      <c r="AQ17" s="53">
        <f>AQ7</f>
        <v>600</v>
      </c>
      <c r="AR17" s="69">
        <f t="shared" ref="AR17:AR18" si="32">SUM(AQ17-AC17)</f>
        <v>96.51687881</v>
      </c>
      <c r="AT17" s="53">
        <f>AT7</f>
        <v>648</v>
      </c>
      <c r="AU17" s="81">
        <f t="shared" si="21"/>
        <v>48</v>
      </c>
      <c r="AW17" s="53">
        <f>AW7</f>
        <v>699.84</v>
      </c>
      <c r="AX17" s="81">
        <f t="shared" si="23"/>
        <v>51.84</v>
      </c>
      <c r="AZ17" s="53">
        <f>AZ7</f>
        <v>755.8272</v>
      </c>
      <c r="BA17" s="48"/>
      <c r="BB17" s="81">
        <f t="shared" si="26"/>
        <v>55.9872</v>
      </c>
      <c r="BD17" s="82">
        <f>BD7</f>
        <v>786.060288</v>
      </c>
      <c r="BE17" s="48"/>
      <c r="BF17" s="81">
        <f t="shared" si="29"/>
        <v>30.233088</v>
      </c>
      <c r="BG17" s="73"/>
    </row>
    <row r="18" ht="12.75" customHeight="1">
      <c r="A18" s="77" t="s">
        <v>58</v>
      </c>
      <c r="B18" s="83" t="s">
        <v>59</v>
      </c>
      <c r="C18" s="79" t="s">
        <v>57</v>
      </c>
      <c r="D18" s="79"/>
      <c r="E18" s="59">
        <v>1.0</v>
      </c>
      <c r="F18" s="59">
        <v>1.0</v>
      </c>
      <c r="G18" s="60">
        <f t="shared" si="1"/>
        <v>0.000003836120915</v>
      </c>
      <c r="H18" s="60">
        <f t="shared" si="2"/>
        <v>0.00000385898795</v>
      </c>
      <c r="I18" s="47">
        <f t="shared" si="3"/>
        <v>0.00000002286703501</v>
      </c>
      <c r="J18" s="29">
        <v>1.0</v>
      </c>
      <c r="K18" s="29">
        <v>1.0</v>
      </c>
      <c r="L18" s="29">
        <v>1.0</v>
      </c>
      <c r="M18" s="61">
        <f t="shared" si="4"/>
        <v>1</v>
      </c>
      <c r="N18" s="62">
        <f t="shared" si="5"/>
        <v>0.00000915843171</v>
      </c>
      <c r="O18" s="18"/>
      <c r="P18" s="63">
        <v>368.1365436</v>
      </c>
      <c r="Q18" s="29"/>
      <c r="R18" s="63">
        <v>392.065418934</v>
      </c>
      <c r="S18" s="29"/>
      <c r="T18" s="63">
        <v>392.065418934</v>
      </c>
      <c r="U18" s="29"/>
      <c r="V18" s="63">
        <v>424.0</v>
      </c>
      <c r="W18" s="48"/>
      <c r="X18" s="48"/>
      <c r="Y18" s="63">
        <v>468.889189590487</v>
      </c>
      <c r="Z18" s="48"/>
      <c r="AA18" s="63">
        <f t="shared" si="8"/>
        <v>44.88918959</v>
      </c>
      <c r="AB18" s="64">
        <f t="shared" si="9"/>
        <v>0.1058707302</v>
      </c>
      <c r="AC18" s="80">
        <v>503.483121186674</v>
      </c>
      <c r="AD18" s="48"/>
      <c r="AE18" s="66">
        <v>44.8891895904874</v>
      </c>
      <c r="AF18" s="47">
        <f t="shared" si="11"/>
        <v>0.07377847979</v>
      </c>
      <c r="AG18" s="67"/>
      <c r="AH18" s="80">
        <f>AH7</f>
        <v>600</v>
      </c>
      <c r="AI18" s="48"/>
      <c r="AJ18" s="68"/>
      <c r="AK18" s="36">
        <f t="shared" si="14"/>
        <v>0.1916983405</v>
      </c>
      <c r="AL18" s="29"/>
      <c r="AM18" s="53">
        <f>AM7</f>
        <v>600</v>
      </c>
      <c r="AN18" s="48"/>
      <c r="AO18" s="69">
        <f t="shared" si="31"/>
        <v>0</v>
      </c>
      <c r="AQ18" s="53">
        <f>AQ7</f>
        <v>600</v>
      </c>
      <c r="AR18" s="69">
        <f t="shared" si="32"/>
        <v>96.51687881</v>
      </c>
      <c r="AT18" s="53">
        <f>AT7</f>
        <v>648</v>
      </c>
      <c r="AU18" s="81">
        <f t="shared" si="21"/>
        <v>48</v>
      </c>
      <c r="AW18" s="53">
        <f>AW7</f>
        <v>699.84</v>
      </c>
      <c r="AX18" s="81">
        <f t="shared" si="23"/>
        <v>51.84</v>
      </c>
      <c r="AZ18" s="53">
        <f>AZ7</f>
        <v>755.8272</v>
      </c>
      <c r="BA18" s="48"/>
      <c r="BB18" s="81">
        <f t="shared" si="26"/>
        <v>55.9872</v>
      </c>
      <c r="BD18" s="82">
        <f>BD7</f>
        <v>786.060288</v>
      </c>
      <c r="BE18" s="48"/>
      <c r="BF18" s="81">
        <f t="shared" si="29"/>
        <v>30.233088</v>
      </c>
      <c r="BG18" s="73"/>
    </row>
    <row r="19" ht="12.75" customHeight="1">
      <c r="A19" s="84" t="s">
        <v>60</v>
      </c>
      <c r="B19" s="83" t="s">
        <v>61</v>
      </c>
      <c r="C19" s="79" t="s">
        <v>57</v>
      </c>
      <c r="D19" s="85"/>
      <c r="E19" s="59">
        <v>2.0</v>
      </c>
      <c r="F19" s="59">
        <v>2.0</v>
      </c>
      <c r="G19" s="60">
        <f t="shared" si="1"/>
        <v>0.000007672241829</v>
      </c>
      <c r="H19" s="60">
        <f t="shared" si="2"/>
        <v>0.000007717975899</v>
      </c>
      <c r="I19" s="47">
        <f t="shared" si="3"/>
        <v>0.00000004573407001</v>
      </c>
      <c r="J19" s="29">
        <v>2.0</v>
      </c>
      <c r="K19" s="29">
        <v>2.0</v>
      </c>
      <c r="L19" s="29">
        <v>2.0</v>
      </c>
      <c r="M19" s="61">
        <f t="shared" si="4"/>
        <v>2</v>
      </c>
      <c r="N19" s="62">
        <f t="shared" si="5"/>
        <v>0.00001831686342</v>
      </c>
      <c r="O19" s="18"/>
      <c r="P19" s="63">
        <v>368.1365436</v>
      </c>
      <c r="Q19" s="29"/>
      <c r="R19" s="63">
        <v>392.065418934</v>
      </c>
      <c r="S19" s="29"/>
      <c r="T19" s="63">
        <v>392.065418934</v>
      </c>
      <c r="U19" s="29"/>
      <c r="V19" s="63">
        <v>424.0</v>
      </c>
      <c r="W19" s="48"/>
      <c r="X19" s="48"/>
      <c r="Y19" s="63">
        <v>468.889189590487</v>
      </c>
      <c r="Z19" s="48"/>
      <c r="AA19" s="63">
        <f t="shared" si="8"/>
        <v>44.88918959</v>
      </c>
      <c r="AB19" s="64">
        <f t="shared" si="9"/>
        <v>0.1058707302</v>
      </c>
      <c r="AC19" s="80">
        <v>503.483121186674</v>
      </c>
      <c r="AD19" s="48"/>
      <c r="AE19" s="66">
        <v>44.8891895904874</v>
      </c>
      <c r="AF19" s="47">
        <f t="shared" si="11"/>
        <v>0.07377847979</v>
      </c>
      <c r="AG19" s="67"/>
      <c r="AH19" s="86"/>
      <c r="AI19" s="48"/>
      <c r="AJ19" s="68"/>
      <c r="AK19" s="36"/>
      <c r="AL19" s="29"/>
      <c r="AM19" s="87"/>
      <c r="AN19" s="48"/>
      <c r="AO19" s="69"/>
      <c r="AQ19" s="87"/>
      <c r="AR19" s="69"/>
      <c r="AT19" s="87"/>
      <c r="AU19" s="81"/>
      <c r="AW19" s="87"/>
      <c r="AX19" s="81"/>
      <c r="AZ19" s="87"/>
      <c r="BA19" s="48"/>
      <c r="BB19" s="81"/>
      <c r="BD19" s="82"/>
      <c r="BE19" s="48"/>
      <c r="BF19" s="81">
        <f t="shared" si="29"/>
        <v>0</v>
      </c>
      <c r="BG19" s="73"/>
    </row>
    <row r="20" ht="12.75" customHeight="1">
      <c r="A20" s="84" t="s">
        <v>62</v>
      </c>
      <c r="B20" s="83" t="s">
        <v>63</v>
      </c>
      <c r="C20" s="79" t="s">
        <v>57</v>
      </c>
      <c r="D20" s="85"/>
      <c r="E20" s="59">
        <v>2.0</v>
      </c>
      <c r="F20" s="59">
        <v>2.0</v>
      </c>
      <c r="G20" s="60">
        <f t="shared" si="1"/>
        <v>0.000007672241829</v>
      </c>
      <c r="H20" s="60">
        <f t="shared" si="2"/>
        <v>0.000007717975899</v>
      </c>
      <c r="I20" s="47">
        <f t="shared" si="3"/>
        <v>0.00000004573407001</v>
      </c>
      <c r="J20" s="29">
        <v>2.0</v>
      </c>
      <c r="K20" s="29">
        <v>2.0</v>
      </c>
      <c r="L20" s="29">
        <v>2.0</v>
      </c>
      <c r="M20" s="61">
        <f t="shared" si="4"/>
        <v>2</v>
      </c>
      <c r="N20" s="62">
        <f t="shared" si="5"/>
        <v>0.00001831686342</v>
      </c>
      <c r="O20" s="18"/>
      <c r="P20" s="63">
        <v>368.1365436</v>
      </c>
      <c r="Q20" s="29"/>
      <c r="R20" s="63">
        <v>392.065418934</v>
      </c>
      <c r="S20" s="29"/>
      <c r="T20" s="63">
        <v>392.065418934</v>
      </c>
      <c r="U20" s="29"/>
      <c r="V20" s="63">
        <v>424.0</v>
      </c>
      <c r="W20" s="48"/>
      <c r="X20" s="48"/>
      <c r="Y20" s="63">
        <v>468.889189590487</v>
      </c>
      <c r="Z20" s="48"/>
      <c r="AA20" s="63">
        <f t="shared" si="8"/>
        <v>44.88918959</v>
      </c>
      <c r="AB20" s="64">
        <f t="shared" si="9"/>
        <v>0.1058707302</v>
      </c>
      <c r="AC20" s="80">
        <v>503.483121186674</v>
      </c>
      <c r="AD20" s="48"/>
      <c r="AE20" s="66">
        <v>44.8891895904874</v>
      </c>
      <c r="AF20" s="47">
        <f t="shared" si="11"/>
        <v>0.07377847979</v>
      </c>
      <c r="AG20" s="67"/>
      <c r="AH20" s="80">
        <f>AH7</f>
        <v>600</v>
      </c>
      <c r="AI20" s="48"/>
      <c r="AJ20" s="68"/>
      <c r="AK20" s="36">
        <f>SUM(AH20-AC20)/AC20</f>
        <v>0.1916983405</v>
      </c>
      <c r="AL20" s="29"/>
      <c r="AM20" s="53">
        <f>AM7</f>
        <v>600</v>
      </c>
      <c r="AN20" s="48"/>
      <c r="AO20" s="69">
        <f>SUM(AN20-Z20)</f>
        <v>0</v>
      </c>
      <c r="AQ20" s="53">
        <f>AQ7</f>
        <v>600</v>
      </c>
      <c r="AR20" s="69">
        <f>SUM(AQ20-AC20)</f>
        <v>96.51687881</v>
      </c>
      <c r="AT20" s="53">
        <f>AT7</f>
        <v>648</v>
      </c>
      <c r="AU20" s="81">
        <f>SUM(AT20-AQ20)</f>
        <v>48</v>
      </c>
      <c r="AW20" s="53">
        <f>AW7</f>
        <v>699.84</v>
      </c>
      <c r="AX20" s="81">
        <f>SUM(AW20-AT20)</f>
        <v>51.84</v>
      </c>
      <c r="AZ20" s="53">
        <f>AZ7</f>
        <v>755.8272</v>
      </c>
      <c r="BA20" s="48"/>
      <c r="BB20" s="81">
        <f>SUM(AZ20-AW20)</f>
        <v>55.9872</v>
      </c>
      <c r="BD20" s="82">
        <f>BD7</f>
        <v>786.060288</v>
      </c>
      <c r="BE20" s="48"/>
      <c r="BF20" s="81">
        <f t="shared" si="29"/>
        <v>30.233088</v>
      </c>
      <c r="BG20" s="73"/>
    </row>
    <row r="21" ht="12.75" customHeight="1">
      <c r="A21" s="84" t="s">
        <v>64</v>
      </c>
      <c r="B21" s="78" t="s">
        <v>65</v>
      </c>
      <c r="C21" s="79" t="s">
        <v>57</v>
      </c>
      <c r="D21" s="85"/>
      <c r="E21" s="59">
        <v>2.0</v>
      </c>
      <c r="F21" s="59">
        <v>2.0</v>
      </c>
      <c r="G21" s="60">
        <f t="shared" si="1"/>
        <v>0.000007672241829</v>
      </c>
      <c r="H21" s="60">
        <f t="shared" si="2"/>
        <v>0.000007717975899</v>
      </c>
      <c r="I21" s="47">
        <f t="shared" si="3"/>
        <v>0.00000004573407001</v>
      </c>
      <c r="J21" s="29">
        <v>2.0</v>
      </c>
      <c r="K21" s="29">
        <v>2.0</v>
      </c>
      <c r="L21" s="29">
        <v>2.0</v>
      </c>
      <c r="M21" s="61">
        <f t="shared" si="4"/>
        <v>2</v>
      </c>
      <c r="N21" s="62">
        <f t="shared" si="5"/>
        <v>0.00001831686342</v>
      </c>
      <c r="O21" s="18"/>
      <c r="P21" s="63">
        <v>368.1365436</v>
      </c>
      <c r="Q21" s="29"/>
      <c r="R21" s="63">
        <v>392.065418934</v>
      </c>
      <c r="S21" s="29"/>
      <c r="T21" s="63">
        <v>392.065418934</v>
      </c>
      <c r="U21" s="29"/>
      <c r="V21" s="63">
        <v>424.0</v>
      </c>
      <c r="W21" s="48"/>
      <c r="X21" s="48"/>
      <c r="Y21" s="63">
        <v>468.889189590487</v>
      </c>
      <c r="Z21" s="48"/>
      <c r="AA21" s="63">
        <f t="shared" si="8"/>
        <v>44.88918959</v>
      </c>
      <c r="AB21" s="64">
        <f t="shared" si="9"/>
        <v>0.1058707302</v>
      </c>
      <c r="AC21" s="80">
        <v>503.483121186674</v>
      </c>
      <c r="AD21" s="48"/>
      <c r="AE21" s="66">
        <v>44.8891895904874</v>
      </c>
      <c r="AF21" s="47">
        <f t="shared" si="11"/>
        <v>0.07377847979</v>
      </c>
      <c r="AG21" s="67"/>
      <c r="AH21" s="86"/>
      <c r="AI21" s="48"/>
      <c r="AJ21" s="88"/>
      <c r="AK21" s="36"/>
      <c r="AL21" s="29"/>
      <c r="AM21" s="87"/>
      <c r="AN21" s="48"/>
      <c r="AO21" s="69"/>
      <c r="AQ21" s="87"/>
      <c r="AR21" s="69"/>
      <c r="AT21" s="87"/>
      <c r="AU21" s="81"/>
      <c r="AW21" s="87"/>
      <c r="AX21" s="81"/>
      <c r="AZ21" s="87"/>
      <c r="BA21" s="48"/>
      <c r="BB21" s="81"/>
      <c r="BD21" s="82"/>
      <c r="BE21" s="48"/>
      <c r="BF21" s="81">
        <f t="shared" si="29"/>
        <v>0</v>
      </c>
      <c r="BG21" s="73"/>
    </row>
    <row r="22" ht="15.75" customHeight="1">
      <c r="A22" s="84" t="s">
        <v>66</v>
      </c>
      <c r="B22" s="83" t="s">
        <v>67</v>
      </c>
      <c r="C22" s="79" t="s">
        <v>57</v>
      </c>
      <c r="D22" s="85"/>
      <c r="E22" s="59">
        <v>2.0</v>
      </c>
      <c r="F22" s="59">
        <v>2.0</v>
      </c>
      <c r="G22" s="60">
        <f t="shared" si="1"/>
        <v>0.000007672241829</v>
      </c>
      <c r="H22" s="60">
        <f t="shared" si="2"/>
        <v>0.000007717975899</v>
      </c>
      <c r="I22" s="47">
        <f t="shared" si="3"/>
        <v>0.00000004573407001</v>
      </c>
      <c r="J22" s="29">
        <v>2.0</v>
      </c>
      <c r="K22" s="29">
        <v>2.0</v>
      </c>
      <c r="L22" s="29">
        <v>2.0</v>
      </c>
      <c r="M22" s="61">
        <f t="shared" si="4"/>
        <v>2</v>
      </c>
      <c r="N22" s="62">
        <f t="shared" si="5"/>
        <v>0.00001831686342</v>
      </c>
      <c r="O22" s="18"/>
      <c r="P22" s="63">
        <v>368.1365436</v>
      </c>
      <c r="Q22" s="29"/>
      <c r="R22" s="63">
        <v>392.065418934</v>
      </c>
      <c r="S22" s="29"/>
      <c r="T22" s="63">
        <v>392.065418934</v>
      </c>
      <c r="U22" s="29"/>
      <c r="V22" s="63">
        <v>424.0</v>
      </c>
      <c r="W22" s="48"/>
      <c r="X22" s="48"/>
      <c r="Y22" s="63">
        <v>468.889189590487</v>
      </c>
      <c r="Z22" s="48"/>
      <c r="AA22" s="63">
        <f t="shared" si="8"/>
        <v>44.88918959</v>
      </c>
      <c r="AB22" s="64">
        <f t="shared" si="9"/>
        <v>0.1058707302</v>
      </c>
      <c r="AC22" s="80">
        <v>503.483121186674</v>
      </c>
      <c r="AD22" s="48"/>
      <c r="AE22" s="66">
        <v>44.8891895904874</v>
      </c>
      <c r="AF22" s="47">
        <f t="shared" si="11"/>
        <v>0.07377847979</v>
      </c>
      <c r="AG22" s="67"/>
      <c r="AH22" s="80">
        <f>AH7</f>
        <v>600</v>
      </c>
      <c r="AI22" s="48"/>
      <c r="AJ22" s="68"/>
      <c r="AK22" s="36">
        <f t="shared" ref="AK22:AK53" si="33">SUM(AH22-AC22)/AC22</f>
        <v>0.1916983405</v>
      </c>
      <c r="AL22" s="29"/>
      <c r="AM22" s="53">
        <f>AM7</f>
        <v>600</v>
      </c>
      <c r="AN22" s="48"/>
      <c r="AO22" s="69">
        <f>SUM(AN22-Z22)</f>
        <v>0</v>
      </c>
      <c r="AQ22" s="53">
        <f>AQ7</f>
        <v>600</v>
      </c>
      <c r="AR22" s="69">
        <f>SUM(AQ22-AC22)</f>
        <v>96.51687881</v>
      </c>
      <c r="AT22" s="53">
        <f>AT7</f>
        <v>648</v>
      </c>
      <c r="AU22" s="81">
        <f t="shared" ref="AU22:AU39" si="34">SUM(AT22-AQ22)</f>
        <v>48</v>
      </c>
      <c r="AW22" s="53">
        <f>AW7</f>
        <v>699.84</v>
      </c>
      <c r="AX22" s="81">
        <f t="shared" ref="AX22:AX39" si="35">SUM(AW22-AT22)</f>
        <v>51.84</v>
      </c>
      <c r="AZ22" s="53">
        <f>AZ7</f>
        <v>755.8272</v>
      </c>
      <c r="BA22" s="48"/>
      <c r="BB22" s="81">
        <f t="shared" ref="BB22:BB59" si="36">SUM(AZ22-AW22)</f>
        <v>55.9872</v>
      </c>
      <c r="BD22" s="82">
        <f>BD7</f>
        <v>786.060288</v>
      </c>
      <c r="BE22" s="48"/>
      <c r="BF22" s="81">
        <f t="shared" si="29"/>
        <v>30.233088</v>
      </c>
      <c r="BG22" s="73"/>
    </row>
    <row r="23" ht="15.75" customHeight="1">
      <c r="A23" s="84" t="s">
        <v>68</v>
      </c>
      <c r="B23" s="83" t="s">
        <v>69</v>
      </c>
      <c r="C23" s="89" t="s">
        <v>70</v>
      </c>
      <c r="D23" s="85"/>
      <c r="E23" s="59">
        <v>826.0</v>
      </c>
      <c r="F23" s="59">
        <v>816.0</v>
      </c>
      <c r="G23" s="60">
        <f t="shared" si="1"/>
        <v>0.003168635875</v>
      </c>
      <c r="H23" s="60">
        <f t="shared" si="2"/>
        <v>0.003148934167</v>
      </c>
      <c r="I23" s="47">
        <f t="shared" si="3"/>
        <v>-0.00001970170858</v>
      </c>
      <c r="J23" s="29">
        <v>820.0</v>
      </c>
      <c r="K23" s="29">
        <v>635.0</v>
      </c>
      <c r="L23" s="29">
        <v>528.0</v>
      </c>
      <c r="M23" s="61">
        <f t="shared" si="4"/>
        <v>661</v>
      </c>
      <c r="N23" s="62">
        <f t="shared" si="5"/>
        <v>0.00605372336</v>
      </c>
      <c r="O23" s="18"/>
      <c r="P23" s="63">
        <v>1472.5461744</v>
      </c>
      <c r="Q23" s="29"/>
      <c r="R23" s="63">
        <v>1568.261675736</v>
      </c>
      <c r="S23" s="29"/>
      <c r="T23" s="63">
        <v>1568.261675736</v>
      </c>
      <c r="U23" s="29"/>
      <c r="V23" s="63">
        <v>1662.82043453589</v>
      </c>
      <c r="W23" s="48">
        <f t="shared" ref="W23:W53" si="37">SUM(V23/$F23)</f>
        <v>2.03777014</v>
      </c>
      <c r="X23" s="48"/>
      <c r="Y23" s="63">
        <v>1865.13394019092</v>
      </c>
      <c r="Z23" s="48">
        <f t="shared" ref="Z23:Z53" si="38">SUM(Y23/$F23)</f>
        <v>2.285703358</v>
      </c>
      <c r="AA23" s="63">
        <f t="shared" si="8"/>
        <v>202.3135057</v>
      </c>
      <c r="AB23" s="64">
        <f t="shared" si="9"/>
        <v>0.1216688835</v>
      </c>
      <c r="AC23" s="65">
        <v>2026.44659706734</v>
      </c>
      <c r="AD23" s="48">
        <f t="shared" ref="AD23:AD53" si="39">SUM(AC23/$F23)</f>
        <v>2.483390438</v>
      </c>
      <c r="AE23" s="66">
        <v>202.313505655031</v>
      </c>
      <c r="AF23" s="47">
        <f t="shared" si="11"/>
        <v>0.08648851077</v>
      </c>
      <c r="AG23" s="67"/>
      <c r="AH23" s="65">
        <v>2098.79492900306</v>
      </c>
      <c r="AI23" s="48">
        <f t="shared" ref="AI23:AI53" si="40">SUM(AH23/$F23)</f>
        <v>2.572052609</v>
      </c>
      <c r="AJ23" s="68">
        <f t="shared" ref="AJ23:AJ39" si="41">SUM(AH23-AC23)</f>
        <v>72.34833194</v>
      </c>
      <c r="AK23" s="36">
        <f t="shared" si="33"/>
        <v>0.03570206688</v>
      </c>
      <c r="AL23" s="29"/>
      <c r="AM23" s="90">
        <v>1200.0</v>
      </c>
      <c r="AN23" s="48">
        <f t="shared" ref="AN23:AN59" si="42">SUM(AM23/$F23)</f>
        <v>1.470588235</v>
      </c>
      <c r="AO23" s="69">
        <f t="shared" ref="AO23:AO39" si="43">SUM(AM23-$AC23)</f>
        <v>-826.4465971</v>
      </c>
      <c r="AP23" s="70">
        <v>1.0</v>
      </c>
      <c r="AQ23" s="71">
        <f t="shared" ref="AQ23:AQ39" si="44">SUM($AC23+($AO23*0.25))</f>
        <v>1819.834948</v>
      </c>
      <c r="AR23" s="69">
        <f t="shared" ref="AR23:AR39" si="45">SUM(AQ23-$AC23)</f>
        <v>-206.6116493</v>
      </c>
      <c r="AT23" s="71">
        <f t="shared" ref="AT23:AT32" si="46">SUM(AQ23+($AO23*0.25))</f>
        <v>1613.223299</v>
      </c>
      <c r="AU23" s="69">
        <f t="shared" si="34"/>
        <v>-206.6116493</v>
      </c>
      <c r="AW23" s="71">
        <f>SUM(AT23+($AO23*0.25))</f>
        <v>1406.611649</v>
      </c>
      <c r="AX23" s="69">
        <f t="shared" si="35"/>
        <v>-206.6116493</v>
      </c>
      <c r="AZ23" s="91">
        <f t="shared" ref="AZ23:AZ28" si="47">$AZ$8</f>
        <v>1511.6544</v>
      </c>
      <c r="BA23" s="48">
        <f t="shared" ref="BA23:BA59" si="48">SUM(AZ23/$F23)</f>
        <v>1.852517647</v>
      </c>
      <c r="BB23" s="69">
        <f t="shared" si="36"/>
        <v>105.0427507</v>
      </c>
      <c r="BD23" s="92">
        <f t="shared" ref="BD23:BD39" si="49">AZ23*(1+BD$3)</f>
        <v>1572.120576</v>
      </c>
      <c r="BE23" s="48">
        <f t="shared" ref="BE23:BE59" si="50">SUM(BD23/$F23)</f>
        <v>1.926618353</v>
      </c>
      <c r="BF23" s="69">
        <f t="shared" si="29"/>
        <v>60.466176</v>
      </c>
      <c r="BG23" s="73"/>
    </row>
    <row r="24" ht="15.75" customHeight="1">
      <c r="A24" s="93" t="s">
        <v>71</v>
      </c>
      <c r="B24" s="83" t="s">
        <v>72</v>
      </c>
      <c r="C24" s="89" t="s">
        <v>70</v>
      </c>
      <c r="D24" s="79"/>
      <c r="E24" s="59">
        <v>857.0</v>
      </c>
      <c r="F24" s="59">
        <v>843.0</v>
      </c>
      <c r="G24" s="60">
        <f t="shared" si="1"/>
        <v>0.003287555624</v>
      </c>
      <c r="H24" s="60">
        <f t="shared" si="2"/>
        <v>0.003253126841</v>
      </c>
      <c r="I24" s="47">
        <f t="shared" si="3"/>
        <v>-0.00003442878229</v>
      </c>
      <c r="J24" s="29">
        <v>385.0</v>
      </c>
      <c r="K24" s="29">
        <v>316.0</v>
      </c>
      <c r="L24" s="29">
        <v>237.0</v>
      </c>
      <c r="M24" s="61">
        <f t="shared" si="4"/>
        <v>312.6666667</v>
      </c>
      <c r="N24" s="62">
        <f t="shared" si="5"/>
        <v>0.002863536315</v>
      </c>
      <c r="O24" s="18"/>
      <c r="P24" s="94"/>
      <c r="Q24" s="29"/>
      <c r="R24" s="95">
        <v>1568.745</v>
      </c>
      <c r="S24" s="29"/>
      <c r="T24" s="95">
        <v>1568.745</v>
      </c>
      <c r="U24" s="29"/>
      <c r="V24" s="95">
        <v>1580.51203560078</v>
      </c>
      <c r="W24" s="48">
        <f t="shared" si="37"/>
        <v>1.874865997</v>
      </c>
      <c r="X24" s="48"/>
      <c r="Y24" s="95">
        <v>1730.90554536917</v>
      </c>
      <c r="Z24" s="48">
        <f t="shared" si="38"/>
        <v>2.053268737</v>
      </c>
      <c r="AA24" s="63">
        <f t="shared" si="8"/>
        <v>150.3935098</v>
      </c>
      <c r="AB24" s="64">
        <f t="shared" si="9"/>
        <v>0.09515492852</v>
      </c>
      <c r="AC24" s="65">
        <v>1852.84599608981</v>
      </c>
      <c r="AD24" s="48">
        <f t="shared" si="39"/>
        <v>2.197919331</v>
      </c>
      <c r="AE24" s="66">
        <v>150.393509768397</v>
      </c>
      <c r="AF24" s="47">
        <f t="shared" si="11"/>
        <v>0.07044893411</v>
      </c>
      <c r="AG24" s="67"/>
      <c r="AH24" s="65">
        <v>2098.79492900306</v>
      </c>
      <c r="AI24" s="48">
        <f t="shared" si="40"/>
        <v>2.4896737</v>
      </c>
      <c r="AJ24" s="68">
        <f t="shared" si="41"/>
        <v>245.9489329</v>
      </c>
      <c r="AK24" s="36">
        <f t="shared" si="33"/>
        <v>0.1327411633</v>
      </c>
      <c r="AL24" s="29"/>
      <c r="AM24" s="90">
        <v>1200.0</v>
      </c>
      <c r="AN24" s="48">
        <f t="shared" si="42"/>
        <v>1.423487544</v>
      </c>
      <c r="AO24" s="69">
        <f t="shared" si="43"/>
        <v>-652.8459961</v>
      </c>
      <c r="AQ24" s="71">
        <f t="shared" si="44"/>
        <v>1689.634497</v>
      </c>
      <c r="AR24" s="69">
        <f t="shared" si="45"/>
        <v>-163.211499</v>
      </c>
      <c r="AT24" s="71">
        <f t="shared" si="46"/>
        <v>1526.422998</v>
      </c>
      <c r="AU24" s="69">
        <f t="shared" si="34"/>
        <v>-163.211499</v>
      </c>
      <c r="AW24" s="91">
        <f t="shared" ref="AW24:AW27" si="51">$AW$8</f>
        <v>1399.68</v>
      </c>
      <c r="AX24" s="69">
        <f t="shared" si="35"/>
        <v>-126.742998</v>
      </c>
      <c r="AZ24" s="91">
        <f t="shared" si="47"/>
        <v>1511.6544</v>
      </c>
      <c r="BA24" s="48">
        <f t="shared" si="48"/>
        <v>1.793184342</v>
      </c>
      <c r="BB24" s="69">
        <f t="shared" si="36"/>
        <v>111.9744</v>
      </c>
      <c r="BD24" s="92">
        <f t="shared" si="49"/>
        <v>1572.120576</v>
      </c>
      <c r="BE24" s="48">
        <f t="shared" si="50"/>
        <v>1.864911715</v>
      </c>
      <c r="BF24" s="69">
        <f t="shared" si="29"/>
        <v>60.466176</v>
      </c>
      <c r="BG24" s="73"/>
    </row>
    <row r="25" ht="15.75" customHeight="1">
      <c r="A25" s="96" t="s">
        <v>73</v>
      </c>
      <c r="B25" s="83" t="s">
        <v>74</v>
      </c>
      <c r="C25" s="89" t="s">
        <v>70</v>
      </c>
      <c r="D25" s="97"/>
      <c r="E25" s="59">
        <v>975.0</v>
      </c>
      <c r="F25" s="59">
        <v>992.0</v>
      </c>
      <c r="G25" s="60">
        <f t="shared" si="1"/>
        <v>0.003740217892</v>
      </c>
      <c r="H25" s="60">
        <f t="shared" si="2"/>
        <v>0.003828116046</v>
      </c>
      <c r="I25" s="47">
        <f t="shared" si="3"/>
        <v>0.00008789815427</v>
      </c>
      <c r="J25" s="29">
        <v>354.0</v>
      </c>
      <c r="K25" s="29">
        <v>332.0</v>
      </c>
      <c r="L25" s="29">
        <v>294.0</v>
      </c>
      <c r="M25" s="61">
        <f t="shared" si="4"/>
        <v>326.6666667</v>
      </c>
      <c r="N25" s="62">
        <f t="shared" si="5"/>
        <v>0.002991754359</v>
      </c>
      <c r="O25" s="18"/>
      <c r="P25" s="63">
        <v>1472.5461744</v>
      </c>
      <c r="Q25" s="29"/>
      <c r="R25" s="63">
        <v>1568.261675736</v>
      </c>
      <c r="S25" s="29"/>
      <c r="T25" s="63">
        <v>1568.261675736</v>
      </c>
      <c r="U25" s="29"/>
      <c r="V25" s="63">
        <v>1619.86056852394</v>
      </c>
      <c r="W25" s="48">
        <f t="shared" si="37"/>
        <v>1.63292396</v>
      </c>
      <c r="X25" s="48"/>
      <c r="Y25" s="63">
        <v>1793.71965668594</v>
      </c>
      <c r="Z25" s="48">
        <f t="shared" si="38"/>
        <v>1.808185138</v>
      </c>
      <c r="AA25" s="63">
        <f t="shared" si="8"/>
        <v>173.8590882</v>
      </c>
      <c r="AB25" s="64">
        <f t="shared" si="9"/>
        <v>0.1073296625</v>
      </c>
      <c r="AC25" s="65">
        <v>1858.72178049602</v>
      </c>
      <c r="AD25" s="48">
        <f t="shared" si="39"/>
        <v>1.873711472</v>
      </c>
      <c r="AE25" s="66">
        <v>173.859088161993</v>
      </c>
      <c r="AF25" s="47">
        <f t="shared" si="11"/>
        <v>0.03623873082</v>
      </c>
      <c r="AG25" s="67"/>
      <c r="AH25" s="65">
        <v>2098.79492900306</v>
      </c>
      <c r="AI25" s="48">
        <f t="shared" si="40"/>
        <v>2.115720695</v>
      </c>
      <c r="AJ25" s="68">
        <f t="shared" si="41"/>
        <v>240.0731485</v>
      </c>
      <c r="AK25" s="36">
        <f t="shared" si="33"/>
        <v>0.1291603461</v>
      </c>
      <c r="AL25" s="29"/>
      <c r="AM25" s="90">
        <v>1200.0</v>
      </c>
      <c r="AN25" s="48">
        <f t="shared" si="42"/>
        <v>1.209677419</v>
      </c>
      <c r="AO25" s="69">
        <f t="shared" si="43"/>
        <v>-658.7217805</v>
      </c>
      <c r="AQ25" s="71">
        <f t="shared" si="44"/>
        <v>1694.041335</v>
      </c>
      <c r="AR25" s="69">
        <f t="shared" si="45"/>
        <v>-164.6804451</v>
      </c>
      <c r="AT25" s="71">
        <f t="shared" si="46"/>
        <v>1529.36089</v>
      </c>
      <c r="AU25" s="69">
        <f t="shared" si="34"/>
        <v>-164.6804451</v>
      </c>
      <c r="AW25" s="91">
        <f t="shared" si="51"/>
        <v>1399.68</v>
      </c>
      <c r="AX25" s="69">
        <f t="shared" si="35"/>
        <v>-129.6808902</v>
      </c>
      <c r="AZ25" s="91">
        <f t="shared" si="47"/>
        <v>1511.6544</v>
      </c>
      <c r="BA25" s="48">
        <f t="shared" si="48"/>
        <v>1.523845161</v>
      </c>
      <c r="BB25" s="69">
        <f t="shared" si="36"/>
        <v>111.9744</v>
      </c>
      <c r="BD25" s="92">
        <f t="shared" si="49"/>
        <v>1572.120576</v>
      </c>
      <c r="BE25" s="48">
        <f t="shared" si="50"/>
        <v>1.584798968</v>
      </c>
      <c r="BF25" s="69">
        <f t="shared" si="29"/>
        <v>60.466176</v>
      </c>
      <c r="BG25" s="73"/>
    </row>
    <row r="26" ht="15.75" customHeight="1">
      <c r="A26" s="98" t="s">
        <v>75</v>
      </c>
      <c r="B26" s="83" t="s">
        <v>76</v>
      </c>
      <c r="C26" s="89" t="s">
        <v>70</v>
      </c>
      <c r="D26" s="99"/>
      <c r="E26" s="59">
        <v>974.0</v>
      </c>
      <c r="F26" s="59">
        <v>1061.0</v>
      </c>
      <c r="G26" s="60">
        <f t="shared" si="1"/>
        <v>0.003736381771</v>
      </c>
      <c r="H26" s="60">
        <f t="shared" si="2"/>
        <v>0.004094386214</v>
      </c>
      <c r="I26" s="47">
        <f t="shared" si="3"/>
        <v>0.0003580044437</v>
      </c>
      <c r="J26" s="29">
        <v>480.0</v>
      </c>
      <c r="K26" s="29">
        <v>344.0</v>
      </c>
      <c r="L26" s="29">
        <v>284.0</v>
      </c>
      <c r="M26" s="61">
        <f t="shared" si="4"/>
        <v>369.3333333</v>
      </c>
      <c r="N26" s="62">
        <f t="shared" si="5"/>
        <v>0.003382514112</v>
      </c>
      <c r="O26" s="18"/>
      <c r="P26" s="63">
        <v>1473.0</v>
      </c>
      <c r="Q26" s="29"/>
      <c r="R26" s="63">
        <v>1568.745</v>
      </c>
      <c r="S26" s="29"/>
      <c r="T26" s="63">
        <v>1568.745</v>
      </c>
      <c r="U26" s="29"/>
      <c r="V26" s="63">
        <v>1641.05781663878</v>
      </c>
      <c r="W26" s="48">
        <f t="shared" si="37"/>
        <v>1.546708592</v>
      </c>
      <c r="X26" s="48"/>
      <c r="Y26" s="63">
        <v>1808.62292397853</v>
      </c>
      <c r="Z26" s="48">
        <f t="shared" si="38"/>
        <v>1.704639891</v>
      </c>
      <c r="AA26" s="63">
        <f t="shared" si="8"/>
        <v>167.5651073</v>
      </c>
      <c r="AB26" s="64">
        <f t="shared" si="9"/>
        <v>0.1021079853</v>
      </c>
      <c r="AC26" s="65">
        <v>1931.48774163483</v>
      </c>
      <c r="AD26" s="48">
        <f t="shared" si="39"/>
        <v>1.82044085</v>
      </c>
      <c r="AE26" s="66">
        <v>167.565107339758</v>
      </c>
      <c r="AF26" s="47">
        <f t="shared" si="11"/>
        <v>0.06793279905</v>
      </c>
      <c r="AG26" s="67"/>
      <c r="AH26" s="65">
        <v>2098.79492900306</v>
      </c>
      <c r="AI26" s="48">
        <f t="shared" si="40"/>
        <v>1.978129057</v>
      </c>
      <c r="AJ26" s="68">
        <f t="shared" si="41"/>
        <v>167.3071874</v>
      </c>
      <c r="AK26" s="36">
        <f t="shared" si="33"/>
        <v>0.08662089008</v>
      </c>
      <c r="AL26" s="29"/>
      <c r="AM26" s="90">
        <v>1200.0</v>
      </c>
      <c r="AN26" s="48">
        <f t="shared" si="42"/>
        <v>1.131008483</v>
      </c>
      <c r="AO26" s="69">
        <f t="shared" si="43"/>
        <v>-731.4877416</v>
      </c>
      <c r="AQ26" s="71">
        <f t="shared" si="44"/>
        <v>1748.615806</v>
      </c>
      <c r="AR26" s="69">
        <f t="shared" si="45"/>
        <v>-182.8719354</v>
      </c>
      <c r="AT26" s="71">
        <f t="shared" si="46"/>
        <v>1565.743871</v>
      </c>
      <c r="AU26" s="69">
        <f t="shared" si="34"/>
        <v>-182.8719354</v>
      </c>
      <c r="AW26" s="91">
        <f t="shared" si="51"/>
        <v>1399.68</v>
      </c>
      <c r="AX26" s="69">
        <f t="shared" si="35"/>
        <v>-166.0638708</v>
      </c>
      <c r="AZ26" s="91">
        <f t="shared" si="47"/>
        <v>1511.6544</v>
      </c>
      <c r="BA26" s="48">
        <f t="shared" si="48"/>
        <v>1.424744958</v>
      </c>
      <c r="BB26" s="69">
        <f t="shared" si="36"/>
        <v>111.9744</v>
      </c>
      <c r="BD26" s="92">
        <f t="shared" si="49"/>
        <v>1572.120576</v>
      </c>
      <c r="BE26" s="48">
        <f t="shared" si="50"/>
        <v>1.481734756</v>
      </c>
      <c r="BF26" s="69">
        <f t="shared" si="29"/>
        <v>60.466176</v>
      </c>
      <c r="BG26" s="73"/>
    </row>
    <row r="27" ht="15.75" customHeight="1">
      <c r="A27" s="84" t="s">
        <v>77</v>
      </c>
      <c r="B27" s="83" t="s">
        <v>78</v>
      </c>
      <c r="C27" s="89" t="s">
        <v>70</v>
      </c>
      <c r="D27" s="85"/>
      <c r="E27" s="59">
        <v>1133.0</v>
      </c>
      <c r="F27" s="59">
        <v>1150.0</v>
      </c>
      <c r="G27" s="60">
        <f t="shared" si="1"/>
        <v>0.004346324996</v>
      </c>
      <c r="H27" s="60">
        <f t="shared" si="2"/>
        <v>0.004437836142</v>
      </c>
      <c r="I27" s="47">
        <f t="shared" si="3"/>
        <v>0.00009151114581</v>
      </c>
      <c r="J27" s="29">
        <v>827.0</v>
      </c>
      <c r="K27" s="29">
        <v>608.0</v>
      </c>
      <c r="L27" s="29">
        <v>475.0</v>
      </c>
      <c r="M27" s="61">
        <f t="shared" si="4"/>
        <v>636.6666667</v>
      </c>
      <c r="N27" s="62">
        <f t="shared" si="5"/>
        <v>0.005830868189</v>
      </c>
      <c r="O27" s="18"/>
      <c r="P27" s="63">
        <v>1473.0</v>
      </c>
      <c r="Q27" s="29"/>
      <c r="R27" s="63">
        <v>1568.745</v>
      </c>
      <c r="S27" s="29"/>
      <c r="T27" s="63">
        <v>1568.745</v>
      </c>
      <c r="U27" s="29"/>
      <c r="V27" s="63">
        <v>1619.82519933123</v>
      </c>
      <c r="W27" s="48">
        <f t="shared" si="37"/>
        <v>1.408543652</v>
      </c>
      <c r="X27" s="48"/>
      <c r="Y27" s="63">
        <v>1791.3172759261</v>
      </c>
      <c r="Z27" s="48">
        <f t="shared" si="38"/>
        <v>1.557667196</v>
      </c>
      <c r="AA27" s="63">
        <f t="shared" si="8"/>
        <v>171.4920766</v>
      </c>
      <c r="AB27" s="64">
        <f t="shared" si="9"/>
        <v>0.1058707302</v>
      </c>
      <c r="AC27" s="65">
        <v>1945.23156093365</v>
      </c>
      <c r="AD27" s="48">
        <f t="shared" si="39"/>
        <v>1.691505705</v>
      </c>
      <c r="AE27" s="66">
        <v>171.492076594879</v>
      </c>
      <c r="AF27" s="47">
        <f t="shared" si="11"/>
        <v>0.08592240307</v>
      </c>
      <c r="AG27" s="67"/>
      <c r="AH27" s="65">
        <v>2098.79492900306</v>
      </c>
      <c r="AI27" s="48">
        <f t="shared" si="40"/>
        <v>1.825039069</v>
      </c>
      <c r="AJ27" s="68">
        <f t="shared" si="41"/>
        <v>153.5633681</v>
      </c>
      <c r="AK27" s="36">
        <f t="shared" si="33"/>
        <v>0.07894348989</v>
      </c>
      <c r="AL27" s="29"/>
      <c r="AM27" s="90">
        <v>1200.0</v>
      </c>
      <c r="AN27" s="48">
        <f t="shared" si="42"/>
        <v>1.043478261</v>
      </c>
      <c r="AO27" s="69">
        <f t="shared" si="43"/>
        <v>-745.2315609</v>
      </c>
      <c r="AQ27" s="71">
        <f t="shared" si="44"/>
        <v>1758.923671</v>
      </c>
      <c r="AR27" s="69">
        <f t="shared" si="45"/>
        <v>-186.3078902</v>
      </c>
      <c r="AT27" s="71">
        <f t="shared" si="46"/>
        <v>1572.61578</v>
      </c>
      <c r="AU27" s="69">
        <f t="shared" si="34"/>
        <v>-186.3078902</v>
      </c>
      <c r="AW27" s="91">
        <f t="shared" si="51"/>
        <v>1399.68</v>
      </c>
      <c r="AX27" s="69">
        <f t="shared" si="35"/>
        <v>-172.9357805</v>
      </c>
      <c r="AZ27" s="91">
        <f t="shared" si="47"/>
        <v>1511.6544</v>
      </c>
      <c r="BA27" s="48">
        <f t="shared" si="48"/>
        <v>1.314482087</v>
      </c>
      <c r="BB27" s="69">
        <f t="shared" si="36"/>
        <v>111.9744</v>
      </c>
      <c r="BD27" s="92">
        <f t="shared" si="49"/>
        <v>1572.120576</v>
      </c>
      <c r="BE27" s="48">
        <f t="shared" si="50"/>
        <v>1.36706137</v>
      </c>
      <c r="BF27" s="69">
        <f t="shared" si="29"/>
        <v>60.466176</v>
      </c>
      <c r="BG27" s="73"/>
    </row>
    <row r="28" ht="15.75" customHeight="1">
      <c r="A28" s="84" t="s">
        <v>79</v>
      </c>
      <c r="B28" s="83" t="s">
        <v>80</v>
      </c>
      <c r="C28" s="89" t="s">
        <v>70</v>
      </c>
      <c r="D28" s="85"/>
      <c r="E28" s="59">
        <v>1380.0</v>
      </c>
      <c r="F28" s="59">
        <v>1390.0</v>
      </c>
      <c r="G28" s="60">
        <f t="shared" si="1"/>
        <v>0.005293846862</v>
      </c>
      <c r="H28" s="60">
        <f t="shared" si="2"/>
        <v>0.00536399325</v>
      </c>
      <c r="I28" s="47">
        <f t="shared" si="3"/>
        <v>0.00007014638781</v>
      </c>
      <c r="J28" s="29">
        <v>994.0</v>
      </c>
      <c r="K28" s="29">
        <v>777.0</v>
      </c>
      <c r="L28" s="29">
        <v>592.0</v>
      </c>
      <c r="M28" s="61">
        <f t="shared" si="4"/>
        <v>787.6666667</v>
      </c>
      <c r="N28" s="62">
        <f t="shared" si="5"/>
        <v>0.007213791377</v>
      </c>
      <c r="O28" s="18"/>
      <c r="P28" s="63">
        <v>1472.5461744</v>
      </c>
      <c r="Q28" s="29"/>
      <c r="R28" s="63">
        <v>1568.261675736</v>
      </c>
      <c r="S28" s="29"/>
      <c r="T28" s="63">
        <v>1568.261675736</v>
      </c>
      <c r="U28" s="29"/>
      <c r="V28" s="63">
        <v>1611.51274234109</v>
      </c>
      <c r="W28" s="48">
        <f t="shared" si="37"/>
        <v>1.159361685</v>
      </c>
      <c r="X28" s="48"/>
      <c r="Y28" s="63">
        <v>1777.8149186966</v>
      </c>
      <c r="Z28" s="48">
        <f t="shared" si="38"/>
        <v>1.279003539</v>
      </c>
      <c r="AA28" s="63">
        <f t="shared" si="8"/>
        <v>166.3021764</v>
      </c>
      <c r="AB28" s="64">
        <f t="shared" si="9"/>
        <v>0.1031963149</v>
      </c>
      <c r="AC28" s="65">
        <v>1910.82605554052</v>
      </c>
      <c r="AD28" s="48">
        <f t="shared" si="39"/>
        <v>1.374695004</v>
      </c>
      <c r="AE28" s="66">
        <v>166.302176355502</v>
      </c>
      <c r="AF28" s="47">
        <f t="shared" si="11"/>
        <v>0.07481720141</v>
      </c>
      <c r="AG28" s="67"/>
      <c r="AH28" s="65">
        <v>2098.79492900306</v>
      </c>
      <c r="AI28" s="48">
        <f t="shared" si="40"/>
        <v>1.509924409</v>
      </c>
      <c r="AJ28" s="68">
        <f t="shared" si="41"/>
        <v>187.9688735</v>
      </c>
      <c r="AK28" s="36">
        <f t="shared" si="33"/>
        <v>0.09837047853</v>
      </c>
      <c r="AL28" s="100"/>
      <c r="AM28" s="69">
        <f t="shared" ref="AM28:AM32" si="52">SUM(F28*$AP$23)</f>
        <v>1390</v>
      </c>
      <c r="AN28" s="48">
        <f t="shared" si="42"/>
        <v>1</v>
      </c>
      <c r="AO28" s="69">
        <f t="shared" si="43"/>
        <v>-520.8260555</v>
      </c>
      <c r="AQ28" s="71">
        <f t="shared" si="44"/>
        <v>1780.619542</v>
      </c>
      <c r="AR28" s="69">
        <f t="shared" si="45"/>
        <v>-130.2065139</v>
      </c>
      <c r="AT28" s="71">
        <f t="shared" si="46"/>
        <v>1650.413028</v>
      </c>
      <c r="AU28" s="69">
        <f t="shared" si="34"/>
        <v>-130.2065139</v>
      </c>
      <c r="AW28" s="71">
        <f t="shared" ref="AW28:AW32" si="53">SUM(AT28+($AO28*0.25))</f>
        <v>1520.206514</v>
      </c>
      <c r="AX28" s="69">
        <f t="shared" si="35"/>
        <v>-130.2065139</v>
      </c>
      <c r="AZ28" s="91">
        <f t="shared" si="47"/>
        <v>1511.6544</v>
      </c>
      <c r="BA28" s="48">
        <f t="shared" si="48"/>
        <v>1.087521151</v>
      </c>
      <c r="BB28" s="69">
        <f t="shared" si="36"/>
        <v>-8.552113885</v>
      </c>
      <c r="BD28" s="92">
        <f t="shared" si="49"/>
        <v>1572.120576</v>
      </c>
      <c r="BE28" s="48">
        <f t="shared" si="50"/>
        <v>1.131021997</v>
      </c>
      <c r="BF28" s="69">
        <f t="shared" si="29"/>
        <v>60.466176</v>
      </c>
      <c r="BG28" s="73"/>
    </row>
    <row r="29" ht="15.75" customHeight="1">
      <c r="A29" s="96" t="s">
        <v>81</v>
      </c>
      <c r="B29" s="83" t="s">
        <v>82</v>
      </c>
      <c r="C29" s="89" t="s">
        <v>70</v>
      </c>
      <c r="D29" s="97"/>
      <c r="E29" s="59">
        <v>1659.0</v>
      </c>
      <c r="F29" s="59">
        <v>1567.0</v>
      </c>
      <c r="G29" s="60">
        <f t="shared" si="1"/>
        <v>0.006364124597</v>
      </c>
      <c r="H29" s="60">
        <f t="shared" si="2"/>
        <v>0.006047034117</v>
      </c>
      <c r="I29" s="47">
        <f t="shared" si="3"/>
        <v>-0.0003170904803</v>
      </c>
      <c r="J29" s="29">
        <v>756.0</v>
      </c>
      <c r="K29" s="29">
        <v>597.0</v>
      </c>
      <c r="L29" s="29">
        <v>491.0</v>
      </c>
      <c r="M29" s="61">
        <f t="shared" si="4"/>
        <v>614.6666667</v>
      </c>
      <c r="N29" s="62">
        <f t="shared" si="5"/>
        <v>0.005629382691</v>
      </c>
      <c r="O29" s="18"/>
      <c r="P29" s="63">
        <v>1472.5461744</v>
      </c>
      <c r="Q29" s="29"/>
      <c r="R29" s="63">
        <v>1568.261675736</v>
      </c>
      <c r="S29" s="29"/>
      <c r="T29" s="63">
        <v>1568.261675736</v>
      </c>
      <c r="U29" s="29"/>
      <c r="V29" s="63">
        <v>1640.34781550764</v>
      </c>
      <c r="W29" s="48">
        <f t="shared" si="37"/>
        <v>1.046807795</v>
      </c>
      <c r="X29" s="48"/>
      <c r="Y29" s="63">
        <v>1800.99081095602</v>
      </c>
      <c r="Z29" s="48">
        <f t="shared" si="38"/>
        <v>1.149324066</v>
      </c>
      <c r="AA29" s="63">
        <f t="shared" si="8"/>
        <v>160.6429954</v>
      </c>
      <c r="AB29" s="64">
        <f t="shared" si="9"/>
        <v>0.09793227627</v>
      </c>
      <c r="AC29" s="65">
        <v>1919.21176001186</v>
      </c>
      <c r="AD29" s="48">
        <f t="shared" si="39"/>
        <v>1.224768194</v>
      </c>
      <c r="AE29" s="66">
        <v>160.642995448388</v>
      </c>
      <c r="AF29" s="47">
        <f t="shared" si="11"/>
        <v>0.06564217226</v>
      </c>
      <c r="AG29" s="67"/>
      <c r="AH29" s="65">
        <v>2098.79492900306</v>
      </c>
      <c r="AI29" s="48">
        <f t="shared" si="40"/>
        <v>1.339371365</v>
      </c>
      <c r="AJ29" s="68">
        <f t="shared" si="41"/>
        <v>179.583169</v>
      </c>
      <c r="AK29" s="36">
        <f t="shared" si="33"/>
        <v>0.09357131544</v>
      </c>
      <c r="AL29" s="29"/>
      <c r="AM29" s="69">
        <f t="shared" si="52"/>
        <v>1567</v>
      </c>
      <c r="AN29" s="48">
        <f t="shared" si="42"/>
        <v>1</v>
      </c>
      <c r="AO29" s="69">
        <f t="shared" si="43"/>
        <v>-352.21176</v>
      </c>
      <c r="AQ29" s="71">
        <f t="shared" si="44"/>
        <v>1831.15882</v>
      </c>
      <c r="AR29" s="69">
        <f t="shared" si="45"/>
        <v>-88.05294</v>
      </c>
      <c r="AT29" s="71">
        <f t="shared" si="46"/>
        <v>1743.10588</v>
      </c>
      <c r="AU29" s="69">
        <f t="shared" si="34"/>
        <v>-88.05294</v>
      </c>
      <c r="AW29" s="71">
        <f t="shared" si="53"/>
        <v>1655.05294</v>
      </c>
      <c r="AX29" s="69">
        <f t="shared" si="35"/>
        <v>-88.05294</v>
      </c>
      <c r="AZ29" s="72">
        <f t="shared" ref="AZ29:AZ32" si="54">SUM(AW29+($AO29*0.25))</f>
        <v>1567</v>
      </c>
      <c r="BA29" s="48">
        <f t="shared" si="48"/>
        <v>1</v>
      </c>
      <c r="BB29" s="69">
        <f t="shared" si="36"/>
        <v>-88.05294</v>
      </c>
      <c r="BD29" s="74">
        <f t="shared" si="49"/>
        <v>1629.68</v>
      </c>
      <c r="BE29" s="48">
        <f t="shared" si="50"/>
        <v>1.04</v>
      </c>
      <c r="BF29" s="69">
        <f t="shared" si="29"/>
        <v>62.68</v>
      </c>
      <c r="BG29" s="73"/>
    </row>
    <row r="30" ht="15.75" customHeight="1">
      <c r="A30" s="84" t="s">
        <v>83</v>
      </c>
      <c r="B30" s="83" t="s">
        <v>84</v>
      </c>
      <c r="C30" s="89" t="s">
        <v>70</v>
      </c>
      <c r="D30" s="85"/>
      <c r="E30" s="59">
        <v>1824.0</v>
      </c>
      <c r="F30" s="59">
        <v>1880.0</v>
      </c>
      <c r="G30" s="60">
        <f t="shared" si="1"/>
        <v>0.006997084548</v>
      </c>
      <c r="H30" s="60">
        <f t="shared" si="2"/>
        <v>0.007254897345</v>
      </c>
      <c r="I30" s="47">
        <f t="shared" si="3"/>
        <v>0.000257812797</v>
      </c>
      <c r="J30" s="29">
        <v>1383.0</v>
      </c>
      <c r="K30" s="29">
        <v>1367.0</v>
      </c>
      <c r="L30" s="29">
        <v>1141.0</v>
      </c>
      <c r="M30" s="61">
        <f t="shared" si="4"/>
        <v>1297</v>
      </c>
      <c r="N30" s="62">
        <f t="shared" si="5"/>
        <v>0.01187848593</v>
      </c>
      <c r="O30" s="18"/>
      <c r="P30" s="63">
        <v>1472.5461744</v>
      </c>
      <c r="Q30" s="29"/>
      <c r="R30" s="63">
        <v>1568.261675736</v>
      </c>
      <c r="S30" s="29"/>
      <c r="T30" s="63">
        <v>1568.261675736</v>
      </c>
      <c r="U30" s="29"/>
      <c r="V30" s="63">
        <v>1602.77168809487</v>
      </c>
      <c r="W30" s="48">
        <f t="shared" si="37"/>
        <v>0.852538132</v>
      </c>
      <c r="X30" s="48"/>
      <c r="Y30" s="63">
        <v>1770.80334061016</v>
      </c>
      <c r="Z30" s="48">
        <f t="shared" si="38"/>
        <v>0.9419166705</v>
      </c>
      <c r="AA30" s="63">
        <f t="shared" si="8"/>
        <v>168.0316525</v>
      </c>
      <c r="AB30" s="64">
        <f t="shared" si="9"/>
        <v>0.1048381711</v>
      </c>
      <c r="AC30" s="65">
        <v>1943.34989559833</v>
      </c>
      <c r="AD30" s="48">
        <f t="shared" si="39"/>
        <v>1.033696753</v>
      </c>
      <c r="AE30" s="66">
        <v>168.031652515294</v>
      </c>
      <c r="AF30" s="47">
        <f t="shared" si="11"/>
        <v>0.09743970492</v>
      </c>
      <c r="AG30" s="67"/>
      <c r="AH30" s="65">
        <v>2098.79492900306</v>
      </c>
      <c r="AI30" s="48">
        <f t="shared" si="40"/>
        <v>1.116380281</v>
      </c>
      <c r="AJ30" s="68">
        <f t="shared" si="41"/>
        <v>155.4450334</v>
      </c>
      <c r="AK30" s="36">
        <f t="shared" si="33"/>
        <v>0.07998818625</v>
      </c>
      <c r="AL30" s="100"/>
      <c r="AM30" s="69">
        <f t="shared" si="52"/>
        <v>1880</v>
      </c>
      <c r="AN30" s="48">
        <f t="shared" si="42"/>
        <v>1</v>
      </c>
      <c r="AO30" s="69">
        <f t="shared" si="43"/>
        <v>-63.3498956</v>
      </c>
      <c r="AQ30" s="71">
        <f t="shared" si="44"/>
        <v>1927.512422</v>
      </c>
      <c r="AR30" s="69">
        <f t="shared" si="45"/>
        <v>-15.8374739</v>
      </c>
      <c r="AT30" s="71">
        <f t="shared" si="46"/>
        <v>1911.674948</v>
      </c>
      <c r="AU30" s="69">
        <f t="shared" si="34"/>
        <v>-15.8374739</v>
      </c>
      <c r="AW30" s="71">
        <f t="shared" si="53"/>
        <v>1895.837474</v>
      </c>
      <c r="AX30" s="69">
        <f t="shared" si="35"/>
        <v>-15.8374739</v>
      </c>
      <c r="AZ30" s="72">
        <f t="shared" si="54"/>
        <v>1880</v>
      </c>
      <c r="BA30" s="48">
        <f t="shared" si="48"/>
        <v>1</v>
      </c>
      <c r="BB30" s="69">
        <f t="shared" si="36"/>
        <v>-15.8374739</v>
      </c>
      <c r="BD30" s="74">
        <f t="shared" si="49"/>
        <v>1955.2</v>
      </c>
      <c r="BE30" s="48">
        <f t="shared" si="50"/>
        <v>1.04</v>
      </c>
      <c r="BF30" s="69">
        <f t="shared" si="29"/>
        <v>75.2</v>
      </c>
      <c r="BG30" s="73"/>
    </row>
    <row r="31" ht="15.75" customHeight="1">
      <c r="A31" s="93" t="s">
        <v>85</v>
      </c>
      <c r="B31" s="83" t="s">
        <v>86</v>
      </c>
      <c r="C31" s="89" t="s">
        <v>70</v>
      </c>
      <c r="D31" s="79"/>
      <c r="E31" s="59">
        <v>1888.0</v>
      </c>
      <c r="F31" s="59">
        <v>1902.0</v>
      </c>
      <c r="G31" s="60">
        <f t="shared" si="1"/>
        <v>0.007242596287</v>
      </c>
      <c r="H31" s="60">
        <f t="shared" si="2"/>
        <v>0.00733979508</v>
      </c>
      <c r="I31" s="47">
        <f t="shared" si="3"/>
        <v>0.00009719879339</v>
      </c>
      <c r="J31" s="29">
        <v>1469.0</v>
      </c>
      <c r="K31" s="29">
        <v>1093.0</v>
      </c>
      <c r="L31" s="29">
        <v>743.0</v>
      </c>
      <c r="M31" s="61">
        <f t="shared" si="4"/>
        <v>1101.666667</v>
      </c>
      <c r="N31" s="62">
        <f t="shared" si="5"/>
        <v>0.01008953893</v>
      </c>
      <c r="O31" s="18"/>
      <c r="P31" s="94"/>
      <c r="Q31" s="29"/>
      <c r="R31" s="101">
        <v>1568.745</v>
      </c>
      <c r="S31" s="29"/>
      <c r="T31" s="101">
        <v>1568.745</v>
      </c>
      <c r="U31" s="29"/>
      <c r="V31" s="101">
        <v>1605.7397628153</v>
      </c>
      <c r="W31" s="48">
        <f t="shared" si="37"/>
        <v>0.8442375199</v>
      </c>
      <c r="X31" s="48"/>
      <c r="Y31" s="101">
        <v>1763.36610497922</v>
      </c>
      <c r="Z31" s="48">
        <f t="shared" si="38"/>
        <v>0.9271115168</v>
      </c>
      <c r="AA31" s="63">
        <f t="shared" si="8"/>
        <v>157.6263422</v>
      </c>
      <c r="AB31" s="64">
        <f t="shared" si="9"/>
        <v>0.09816431393</v>
      </c>
      <c r="AC31" s="65">
        <v>1868.39431283889</v>
      </c>
      <c r="AD31" s="48">
        <f t="shared" si="39"/>
        <v>0.9823313948</v>
      </c>
      <c r="AE31" s="66">
        <v>157.626342163917</v>
      </c>
      <c r="AF31" s="47">
        <f t="shared" si="11"/>
        <v>0.05956120375</v>
      </c>
      <c r="AG31" s="67"/>
      <c r="AH31" s="65">
        <v>2098.79492900306</v>
      </c>
      <c r="AI31" s="48">
        <f t="shared" si="40"/>
        <v>1.103467365</v>
      </c>
      <c r="AJ31" s="68">
        <f t="shared" si="41"/>
        <v>230.4006162</v>
      </c>
      <c r="AK31" s="36">
        <f t="shared" si="33"/>
        <v>0.1233147706</v>
      </c>
      <c r="AL31" s="100"/>
      <c r="AM31" s="69">
        <f t="shared" si="52"/>
        <v>1902</v>
      </c>
      <c r="AN31" s="48">
        <f t="shared" si="42"/>
        <v>1</v>
      </c>
      <c r="AO31" s="69">
        <f t="shared" si="43"/>
        <v>33.60568716</v>
      </c>
      <c r="AQ31" s="71">
        <f t="shared" si="44"/>
        <v>1876.795735</v>
      </c>
      <c r="AR31" s="69">
        <f t="shared" si="45"/>
        <v>8.40142179</v>
      </c>
      <c r="AT31" s="71">
        <f t="shared" si="46"/>
        <v>1885.197156</v>
      </c>
      <c r="AU31" s="69">
        <f t="shared" si="34"/>
        <v>8.40142179</v>
      </c>
      <c r="AW31" s="71">
        <f t="shared" si="53"/>
        <v>1893.598578</v>
      </c>
      <c r="AX31" s="69">
        <f t="shared" si="35"/>
        <v>8.40142179</v>
      </c>
      <c r="AZ31" s="72">
        <f t="shared" si="54"/>
        <v>1902</v>
      </c>
      <c r="BA31" s="48">
        <f t="shared" si="48"/>
        <v>1</v>
      </c>
      <c r="BB31" s="69">
        <f t="shared" si="36"/>
        <v>8.40142179</v>
      </c>
      <c r="BD31" s="74">
        <f t="shared" si="49"/>
        <v>1978.08</v>
      </c>
      <c r="BE31" s="48">
        <f t="shared" si="50"/>
        <v>1.04</v>
      </c>
      <c r="BF31" s="69">
        <f t="shared" si="29"/>
        <v>76.08</v>
      </c>
      <c r="BG31" s="73"/>
    </row>
    <row r="32" ht="15.75" customHeight="1">
      <c r="A32" s="77" t="s">
        <v>87</v>
      </c>
      <c r="B32" s="83" t="s">
        <v>88</v>
      </c>
      <c r="C32" s="89" t="s">
        <v>70</v>
      </c>
      <c r="D32" s="79"/>
      <c r="E32" s="59">
        <v>2020.0</v>
      </c>
      <c r="F32" s="59">
        <v>2067.0</v>
      </c>
      <c r="G32" s="60">
        <f t="shared" si="1"/>
        <v>0.007748964247</v>
      </c>
      <c r="H32" s="60">
        <f t="shared" si="2"/>
        <v>0.007976528092</v>
      </c>
      <c r="I32" s="47">
        <f t="shared" si="3"/>
        <v>0.0002275638443</v>
      </c>
      <c r="J32" s="29">
        <v>1699.0</v>
      </c>
      <c r="K32" s="29">
        <v>1656.0</v>
      </c>
      <c r="L32" s="29">
        <v>1411.0</v>
      </c>
      <c r="M32" s="61">
        <f t="shared" si="4"/>
        <v>1588.666667</v>
      </c>
      <c r="N32" s="62">
        <f t="shared" si="5"/>
        <v>0.01454969518</v>
      </c>
      <c r="O32" s="18"/>
      <c r="P32" s="63"/>
      <c r="Q32" s="29"/>
      <c r="R32" s="101">
        <v>1568.745</v>
      </c>
      <c r="S32" s="29"/>
      <c r="T32" s="101">
        <v>1568.745</v>
      </c>
      <c r="U32" s="29"/>
      <c r="V32" s="101">
        <v>1632.15889374238</v>
      </c>
      <c r="W32" s="48">
        <f t="shared" si="37"/>
        <v>0.7896269442</v>
      </c>
      <c r="X32" s="48"/>
      <c r="Y32" s="101">
        <v>1807.9877412689</v>
      </c>
      <c r="Z32" s="48">
        <f t="shared" si="38"/>
        <v>0.8746916987</v>
      </c>
      <c r="AA32" s="63">
        <f t="shared" si="8"/>
        <v>175.8288475</v>
      </c>
      <c r="AB32" s="64">
        <f t="shared" si="9"/>
        <v>0.1077277759</v>
      </c>
      <c r="AC32" s="65">
        <v>1975.609180428</v>
      </c>
      <c r="AD32" s="48">
        <f t="shared" si="39"/>
        <v>0.955785767</v>
      </c>
      <c r="AE32" s="66">
        <v>175.828847526525</v>
      </c>
      <c r="AF32" s="47">
        <f t="shared" si="11"/>
        <v>0.0927116016</v>
      </c>
      <c r="AG32" s="67"/>
      <c r="AH32" s="65">
        <v>2098.79492900306</v>
      </c>
      <c r="AI32" s="48">
        <f t="shared" si="40"/>
        <v>1.015382162</v>
      </c>
      <c r="AJ32" s="68">
        <f t="shared" si="41"/>
        <v>123.1857486</v>
      </c>
      <c r="AK32" s="36">
        <f t="shared" si="33"/>
        <v>0.06235329831</v>
      </c>
      <c r="AL32" s="29"/>
      <c r="AM32" s="69">
        <f t="shared" si="52"/>
        <v>2067</v>
      </c>
      <c r="AN32" s="48">
        <f t="shared" si="42"/>
        <v>1</v>
      </c>
      <c r="AO32" s="69">
        <f t="shared" si="43"/>
        <v>91.39081957</v>
      </c>
      <c r="AQ32" s="71">
        <f t="shared" si="44"/>
        <v>1998.456885</v>
      </c>
      <c r="AR32" s="69">
        <f t="shared" si="45"/>
        <v>22.84770489</v>
      </c>
      <c r="AT32" s="71">
        <f t="shared" si="46"/>
        <v>2021.30459</v>
      </c>
      <c r="AU32" s="69">
        <f t="shared" si="34"/>
        <v>22.84770489</v>
      </c>
      <c r="AW32" s="71">
        <f t="shared" si="53"/>
        <v>2044.152295</v>
      </c>
      <c r="AX32" s="69">
        <f t="shared" si="35"/>
        <v>22.84770489</v>
      </c>
      <c r="AZ32" s="72">
        <f t="shared" si="54"/>
        <v>2067</v>
      </c>
      <c r="BA32" s="48">
        <f t="shared" si="48"/>
        <v>1</v>
      </c>
      <c r="BB32" s="69">
        <f t="shared" si="36"/>
        <v>22.84770489</v>
      </c>
      <c r="BD32" s="74">
        <f t="shared" si="49"/>
        <v>2149.68</v>
      </c>
      <c r="BE32" s="48">
        <f t="shared" si="50"/>
        <v>1.04</v>
      </c>
      <c r="BF32" s="69">
        <f t="shared" si="29"/>
        <v>82.68</v>
      </c>
      <c r="BG32" s="73"/>
    </row>
    <row r="33" ht="15.75" customHeight="1">
      <c r="A33" s="96" t="s">
        <v>89</v>
      </c>
      <c r="B33" s="83" t="s">
        <v>90</v>
      </c>
      <c r="C33" s="102" t="s">
        <v>91</v>
      </c>
      <c r="D33" s="79"/>
      <c r="E33" s="59">
        <v>299.0</v>
      </c>
      <c r="F33" s="59">
        <v>262.0</v>
      </c>
      <c r="G33" s="60">
        <f t="shared" si="1"/>
        <v>0.001147000153</v>
      </c>
      <c r="H33" s="60">
        <f t="shared" si="2"/>
        <v>0.001011054843</v>
      </c>
      <c r="I33" s="47">
        <f t="shared" si="3"/>
        <v>-0.0001359453107</v>
      </c>
      <c r="J33" s="29">
        <v>105.0</v>
      </c>
      <c r="K33" s="29">
        <v>95.0</v>
      </c>
      <c r="L33" s="29">
        <v>78.0</v>
      </c>
      <c r="M33" s="61">
        <f t="shared" si="4"/>
        <v>92.66666667</v>
      </c>
      <c r="N33" s="62">
        <f t="shared" si="5"/>
        <v>0.0008486813385</v>
      </c>
      <c r="O33" s="18"/>
      <c r="P33" s="63">
        <v>1227.121812</v>
      </c>
      <c r="Q33" s="29"/>
      <c r="R33" s="63">
        <v>1306.88472978</v>
      </c>
      <c r="S33" s="29"/>
      <c r="T33" s="63">
        <v>1306.88472978</v>
      </c>
      <c r="U33" s="29"/>
      <c r="V33" s="63">
        <v>1308.03669300694</v>
      </c>
      <c r="W33" s="48">
        <f t="shared" si="37"/>
        <v>4.992506462</v>
      </c>
      <c r="X33" s="48"/>
      <c r="Y33" s="63">
        <v>1428.2269311007</v>
      </c>
      <c r="Z33" s="48">
        <f t="shared" si="38"/>
        <v>5.451247829</v>
      </c>
      <c r="AA33" s="63">
        <f t="shared" si="8"/>
        <v>120.1902381</v>
      </c>
      <c r="AB33" s="64">
        <f t="shared" si="9"/>
        <v>0.09188598358</v>
      </c>
      <c r="AC33" s="65">
        <v>1338.16985462234</v>
      </c>
      <c r="AD33" s="48">
        <f t="shared" si="39"/>
        <v>5.107518529</v>
      </c>
      <c r="AE33" s="66">
        <v>120.190238093761</v>
      </c>
      <c r="AF33" s="47">
        <f t="shared" si="11"/>
        <v>-0.06305515917</v>
      </c>
      <c r="AG33" s="67"/>
      <c r="AH33" s="65">
        <v>1748.28600221345</v>
      </c>
      <c r="AI33" s="48">
        <f t="shared" si="40"/>
        <v>6.672847337</v>
      </c>
      <c r="AJ33" s="68">
        <f t="shared" si="41"/>
        <v>410.1161476</v>
      </c>
      <c r="AK33" s="36">
        <f t="shared" si="33"/>
        <v>0.3064754046</v>
      </c>
      <c r="AL33" s="29"/>
      <c r="AM33" s="90">
        <v>1200.0</v>
      </c>
      <c r="AN33" s="48">
        <f t="shared" si="42"/>
        <v>4.580152672</v>
      </c>
      <c r="AO33" s="69">
        <f t="shared" si="43"/>
        <v>-138.1698546</v>
      </c>
      <c r="AQ33" s="71">
        <f t="shared" si="44"/>
        <v>1303.627391</v>
      </c>
      <c r="AR33" s="69">
        <f t="shared" si="45"/>
        <v>-34.54246366</v>
      </c>
      <c r="AT33" s="91">
        <f>$AT$8</f>
        <v>1296</v>
      </c>
      <c r="AU33" s="69">
        <f t="shared" si="34"/>
        <v>-7.627390967</v>
      </c>
      <c r="AW33" s="91">
        <f t="shared" ref="AW33:AW38" si="55">$AW$8</f>
        <v>1399.68</v>
      </c>
      <c r="AX33" s="69">
        <f t="shared" si="35"/>
        <v>103.68</v>
      </c>
      <c r="AZ33" s="91">
        <f t="shared" ref="AZ33:AZ38" si="56">$AZ$8</f>
        <v>1511.6544</v>
      </c>
      <c r="BA33" s="48">
        <f t="shared" si="48"/>
        <v>5.769673282</v>
      </c>
      <c r="BB33" s="69">
        <f t="shared" si="36"/>
        <v>111.9744</v>
      </c>
      <c r="BD33" s="92">
        <f t="shared" si="49"/>
        <v>1572.120576</v>
      </c>
      <c r="BE33" s="48">
        <f t="shared" si="50"/>
        <v>6.000460214</v>
      </c>
      <c r="BF33" s="69">
        <f t="shared" si="29"/>
        <v>60.466176</v>
      </c>
      <c r="BG33" s="73"/>
    </row>
    <row r="34" ht="15.75" customHeight="1">
      <c r="A34" s="103" t="s">
        <v>92</v>
      </c>
      <c r="B34" s="83" t="s">
        <v>93</v>
      </c>
      <c r="C34" s="102" t="s">
        <v>91</v>
      </c>
      <c r="D34" s="79"/>
      <c r="E34" s="59">
        <v>275.0</v>
      </c>
      <c r="F34" s="59">
        <v>308.0</v>
      </c>
      <c r="G34" s="60">
        <f t="shared" si="1"/>
        <v>0.001054933251</v>
      </c>
      <c r="H34" s="60">
        <f t="shared" si="2"/>
        <v>0.001188568288</v>
      </c>
      <c r="I34" s="47">
        <f t="shared" si="3"/>
        <v>0.000133635037</v>
      </c>
      <c r="J34" s="29">
        <v>266.0</v>
      </c>
      <c r="K34" s="29">
        <v>207.0</v>
      </c>
      <c r="L34" s="29">
        <v>128.0</v>
      </c>
      <c r="M34" s="61">
        <f t="shared" si="4"/>
        <v>200.3333333</v>
      </c>
      <c r="N34" s="62">
        <f t="shared" si="5"/>
        <v>0.001834739153</v>
      </c>
      <c r="O34" s="18"/>
      <c r="P34" s="63">
        <v>1227.121812</v>
      </c>
      <c r="Q34" s="29"/>
      <c r="R34" s="63">
        <v>1306.88472978</v>
      </c>
      <c r="S34" s="29"/>
      <c r="T34" s="63">
        <v>1306.88472978</v>
      </c>
      <c r="U34" s="29"/>
      <c r="V34" s="63">
        <v>1375.86563902531</v>
      </c>
      <c r="W34" s="48">
        <f t="shared" si="37"/>
        <v>4.467096231</v>
      </c>
      <c r="X34" s="48"/>
      <c r="Y34" s="63">
        <v>1525.17392096852</v>
      </c>
      <c r="Z34" s="48">
        <f t="shared" si="38"/>
        <v>4.95186338</v>
      </c>
      <c r="AA34" s="63">
        <f t="shared" si="8"/>
        <v>149.3082819</v>
      </c>
      <c r="AB34" s="64">
        <f t="shared" si="9"/>
        <v>0.1085195223</v>
      </c>
      <c r="AC34" s="65">
        <v>1618.08577337776</v>
      </c>
      <c r="AD34" s="48">
        <f t="shared" si="39"/>
        <v>5.253525238</v>
      </c>
      <c r="AE34" s="66">
        <v>149.308281943212</v>
      </c>
      <c r="AF34" s="47">
        <f t="shared" si="11"/>
        <v>0.06091885727</v>
      </c>
      <c r="AG34" s="67"/>
      <c r="AH34" s="65">
        <v>1748.28600221345</v>
      </c>
      <c r="AI34" s="48">
        <f t="shared" si="40"/>
        <v>5.676253254</v>
      </c>
      <c r="AJ34" s="68">
        <f t="shared" si="41"/>
        <v>130.2002288</v>
      </c>
      <c r="AK34" s="36">
        <f t="shared" si="33"/>
        <v>0.08046559149</v>
      </c>
      <c r="AL34" s="29"/>
      <c r="AM34" s="90">
        <v>1200.0</v>
      </c>
      <c r="AN34" s="48">
        <f t="shared" si="42"/>
        <v>3.896103896</v>
      </c>
      <c r="AO34" s="69">
        <f t="shared" si="43"/>
        <v>-418.0857734</v>
      </c>
      <c r="AQ34" s="71">
        <f t="shared" si="44"/>
        <v>1513.56433</v>
      </c>
      <c r="AR34" s="69">
        <f t="shared" si="45"/>
        <v>-104.5214433</v>
      </c>
      <c r="AT34" s="71">
        <f t="shared" ref="AT34:AT39" si="57">SUM(AQ34+($AO34*0.25))</f>
        <v>1409.042887</v>
      </c>
      <c r="AU34" s="69">
        <f t="shared" si="34"/>
        <v>-104.5214433</v>
      </c>
      <c r="AW34" s="91">
        <f t="shared" si="55"/>
        <v>1399.68</v>
      </c>
      <c r="AX34" s="69">
        <f t="shared" si="35"/>
        <v>-9.362886689</v>
      </c>
      <c r="AZ34" s="91">
        <f t="shared" si="56"/>
        <v>1511.6544</v>
      </c>
      <c r="BA34" s="48">
        <f t="shared" si="48"/>
        <v>4.907968831</v>
      </c>
      <c r="BB34" s="69">
        <f t="shared" si="36"/>
        <v>111.9744</v>
      </c>
      <c r="BD34" s="92">
        <f t="shared" si="49"/>
        <v>1572.120576</v>
      </c>
      <c r="BE34" s="48">
        <f t="shared" si="50"/>
        <v>5.104287584</v>
      </c>
      <c r="BF34" s="69">
        <f t="shared" si="29"/>
        <v>60.466176</v>
      </c>
      <c r="BG34" s="73"/>
    </row>
    <row r="35" ht="15.75" customHeight="1">
      <c r="A35" s="93" t="s">
        <v>94</v>
      </c>
      <c r="B35" s="83" t="s">
        <v>95</v>
      </c>
      <c r="C35" s="102" t="s">
        <v>91</v>
      </c>
      <c r="D35" s="79"/>
      <c r="E35" s="59">
        <v>466.0</v>
      </c>
      <c r="F35" s="59">
        <v>455.0</v>
      </c>
      <c r="G35" s="60">
        <f t="shared" si="1"/>
        <v>0.001787632346</v>
      </c>
      <c r="H35" s="60">
        <f t="shared" si="2"/>
        <v>0.001755839517</v>
      </c>
      <c r="I35" s="47">
        <f t="shared" si="3"/>
        <v>-0.00003179282913</v>
      </c>
      <c r="J35" s="29">
        <v>308.0</v>
      </c>
      <c r="K35" s="29">
        <v>229.0</v>
      </c>
      <c r="L35" s="29">
        <v>174.0</v>
      </c>
      <c r="M35" s="61">
        <f t="shared" si="4"/>
        <v>237</v>
      </c>
      <c r="N35" s="62">
        <f t="shared" si="5"/>
        <v>0.002170548315</v>
      </c>
      <c r="O35" s="18"/>
      <c r="P35" s="63">
        <v>1227.121812</v>
      </c>
      <c r="Q35" s="29"/>
      <c r="R35" s="63">
        <v>1306.88472978</v>
      </c>
      <c r="S35" s="29"/>
      <c r="T35" s="63">
        <v>1306.88472978</v>
      </c>
      <c r="U35" s="29"/>
      <c r="V35" s="63">
        <v>1349.43844787956</v>
      </c>
      <c r="W35" s="48">
        <f t="shared" si="37"/>
        <v>2.965798787</v>
      </c>
      <c r="X35" s="48"/>
      <c r="Y35" s="63">
        <v>1492.30448167097</v>
      </c>
      <c r="Z35" s="48">
        <f t="shared" si="38"/>
        <v>3.27979007</v>
      </c>
      <c r="AA35" s="63">
        <f t="shared" si="8"/>
        <v>142.8660338</v>
      </c>
      <c r="AB35" s="64">
        <f t="shared" si="9"/>
        <v>0.1058707302</v>
      </c>
      <c r="AC35" s="65">
        <v>1573.16758480834</v>
      </c>
      <c r="AD35" s="48">
        <f t="shared" si="39"/>
        <v>3.457511175</v>
      </c>
      <c r="AE35" s="66">
        <v>142.866033791412</v>
      </c>
      <c r="AF35" s="47">
        <f t="shared" si="11"/>
        <v>0.05418673208</v>
      </c>
      <c r="AG35" s="67"/>
      <c r="AH35" s="65">
        <v>1748.28600221345</v>
      </c>
      <c r="AI35" s="48">
        <f t="shared" si="40"/>
        <v>3.842386818</v>
      </c>
      <c r="AJ35" s="68">
        <f t="shared" si="41"/>
        <v>175.1184174</v>
      </c>
      <c r="AK35" s="36">
        <f t="shared" si="33"/>
        <v>0.1113158058</v>
      </c>
      <c r="AL35" s="29"/>
      <c r="AM35" s="90">
        <v>1200.0</v>
      </c>
      <c r="AN35" s="48">
        <f t="shared" si="42"/>
        <v>2.637362637</v>
      </c>
      <c r="AO35" s="69">
        <f t="shared" si="43"/>
        <v>-373.1675848</v>
      </c>
      <c r="AQ35" s="71">
        <f t="shared" si="44"/>
        <v>1479.875689</v>
      </c>
      <c r="AR35" s="69">
        <f t="shared" si="45"/>
        <v>-93.2918962</v>
      </c>
      <c r="AT35" s="71">
        <f t="shared" si="57"/>
        <v>1386.583792</v>
      </c>
      <c r="AU35" s="69">
        <f t="shared" si="34"/>
        <v>-93.2918962</v>
      </c>
      <c r="AW35" s="91">
        <f t="shared" si="55"/>
        <v>1399.68</v>
      </c>
      <c r="AX35" s="69">
        <f t="shared" si="35"/>
        <v>13.0962076</v>
      </c>
      <c r="AZ35" s="91">
        <f t="shared" si="56"/>
        <v>1511.6544</v>
      </c>
      <c r="BA35" s="48">
        <f t="shared" si="48"/>
        <v>3.322317363</v>
      </c>
      <c r="BB35" s="69">
        <f t="shared" si="36"/>
        <v>111.9744</v>
      </c>
      <c r="BD35" s="92">
        <f t="shared" si="49"/>
        <v>1572.120576</v>
      </c>
      <c r="BE35" s="48">
        <f t="shared" si="50"/>
        <v>3.455210057</v>
      </c>
      <c r="BF35" s="69">
        <f t="shared" si="29"/>
        <v>60.466176</v>
      </c>
      <c r="BG35" s="73"/>
    </row>
    <row r="36" ht="15.75" customHeight="1">
      <c r="A36" s="103" t="s">
        <v>96</v>
      </c>
      <c r="B36" s="83" t="s">
        <v>97</v>
      </c>
      <c r="C36" s="102" t="s">
        <v>91</v>
      </c>
      <c r="D36" s="79"/>
      <c r="E36" s="59">
        <v>534.0</v>
      </c>
      <c r="F36" s="59">
        <v>540.0</v>
      </c>
      <c r="G36" s="60">
        <f t="shared" si="1"/>
        <v>0.002048488568</v>
      </c>
      <c r="H36" s="60">
        <f t="shared" si="2"/>
        <v>0.002083853493</v>
      </c>
      <c r="I36" s="47">
        <f t="shared" si="3"/>
        <v>0.00003536492439</v>
      </c>
      <c r="J36" s="29">
        <v>302.0</v>
      </c>
      <c r="K36" s="29">
        <v>256.0</v>
      </c>
      <c r="L36" s="29">
        <v>201.0</v>
      </c>
      <c r="M36" s="61">
        <f t="shared" si="4"/>
        <v>253</v>
      </c>
      <c r="N36" s="62">
        <f t="shared" si="5"/>
        <v>0.002317083223</v>
      </c>
      <c r="O36" s="18"/>
      <c r="P36" s="63">
        <v>1227.121812</v>
      </c>
      <c r="Q36" s="29"/>
      <c r="R36" s="63">
        <v>1306.88472978</v>
      </c>
      <c r="S36" s="29"/>
      <c r="T36" s="63">
        <v>1306.88472978</v>
      </c>
      <c r="U36" s="29"/>
      <c r="V36" s="63">
        <v>1348.59557564478</v>
      </c>
      <c r="W36" s="48">
        <f t="shared" si="37"/>
        <v>2.497399214</v>
      </c>
      <c r="X36" s="48"/>
      <c r="Y36" s="63">
        <v>1483.00953819556</v>
      </c>
      <c r="Z36" s="48">
        <f t="shared" si="38"/>
        <v>2.74631396</v>
      </c>
      <c r="AA36" s="63">
        <f t="shared" si="8"/>
        <v>134.4139626</v>
      </c>
      <c r="AB36" s="64">
        <f t="shared" si="9"/>
        <v>0.09966958588</v>
      </c>
      <c r="AC36" s="65">
        <v>1589.44723448365</v>
      </c>
      <c r="AD36" s="48">
        <f t="shared" si="39"/>
        <v>2.943420805</v>
      </c>
      <c r="AE36" s="66">
        <v>134.413962550775</v>
      </c>
      <c r="AF36" s="47">
        <f t="shared" si="11"/>
        <v>0.07177141721</v>
      </c>
      <c r="AG36" s="67"/>
      <c r="AH36" s="65">
        <v>1748.28600221345</v>
      </c>
      <c r="AI36" s="48">
        <f t="shared" si="40"/>
        <v>3.237566671</v>
      </c>
      <c r="AJ36" s="68">
        <f t="shared" si="41"/>
        <v>158.8387677</v>
      </c>
      <c r="AK36" s="36">
        <f t="shared" si="33"/>
        <v>0.09993333801</v>
      </c>
      <c r="AL36" s="29"/>
      <c r="AM36" s="90">
        <v>1200.0</v>
      </c>
      <c r="AN36" s="48">
        <f t="shared" si="42"/>
        <v>2.222222222</v>
      </c>
      <c r="AO36" s="69">
        <f t="shared" si="43"/>
        <v>-389.4472345</v>
      </c>
      <c r="AQ36" s="71">
        <f t="shared" si="44"/>
        <v>1492.085426</v>
      </c>
      <c r="AR36" s="69">
        <f t="shared" si="45"/>
        <v>-97.36180862</v>
      </c>
      <c r="AT36" s="71">
        <f t="shared" si="57"/>
        <v>1394.723617</v>
      </c>
      <c r="AU36" s="69">
        <f t="shared" si="34"/>
        <v>-97.36180862</v>
      </c>
      <c r="AW36" s="91">
        <f t="shared" si="55"/>
        <v>1399.68</v>
      </c>
      <c r="AX36" s="69">
        <f t="shared" si="35"/>
        <v>4.956382758</v>
      </c>
      <c r="AZ36" s="91">
        <f t="shared" si="56"/>
        <v>1511.6544</v>
      </c>
      <c r="BA36" s="48">
        <f t="shared" si="48"/>
        <v>2.79936</v>
      </c>
      <c r="BB36" s="69">
        <f t="shared" si="36"/>
        <v>111.9744</v>
      </c>
      <c r="BD36" s="92">
        <f t="shared" si="49"/>
        <v>1572.120576</v>
      </c>
      <c r="BE36" s="48">
        <f t="shared" si="50"/>
        <v>2.9113344</v>
      </c>
      <c r="BF36" s="69">
        <f t="shared" si="29"/>
        <v>60.466176</v>
      </c>
      <c r="BG36" s="73"/>
    </row>
    <row r="37" ht="15.75" customHeight="1">
      <c r="A37" s="93" t="s">
        <v>98</v>
      </c>
      <c r="B37" s="83" t="s">
        <v>99</v>
      </c>
      <c r="C37" s="102" t="s">
        <v>91</v>
      </c>
      <c r="D37" s="79"/>
      <c r="E37" s="59">
        <v>627.0</v>
      </c>
      <c r="F37" s="59">
        <v>643.0</v>
      </c>
      <c r="G37" s="60">
        <f t="shared" si="1"/>
        <v>0.002405247813</v>
      </c>
      <c r="H37" s="60">
        <f t="shared" si="2"/>
        <v>0.002481329252</v>
      </c>
      <c r="I37" s="47">
        <f t="shared" si="3"/>
        <v>0.00007608143814</v>
      </c>
      <c r="J37" s="29">
        <v>414.0</v>
      </c>
      <c r="K37" s="29">
        <v>335.0</v>
      </c>
      <c r="L37" s="29">
        <v>161.0</v>
      </c>
      <c r="M37" s="61">
        <f t="shared" si="4"/>
        <v>303.3333333</v>
      </c>
      <c r="N37" s="62">
        <f t="shared" si="5"/>
        <v>0.002778057619</v>
      </c>
      <c r="O37" s="18"/>
      <c r="P37" s="63"/>
      <c r="Q37" s="29"/>
      <c r="R37" s="101">
        <v>1306.755</v>
      </c>
      <c r="S37" s="29"/>
      <c r="T37" s="101">
        <v>1306.755</v>
      </c>
      <c r="U37" s="29"/>
      <c r="V37" s="101">
        <v>1360.39466786676</v>
      </c>
      <c r="W37" s="48">
        <f t="shared" si="37"/>
        <v>2.115699328</v>
      </c>
      <c r="X37" s="48"/>
      <c r="Y37" s="101">
        <v>1508.51988348189</v>
      </c>
      <c r="Z37" s="48">
        <f t="shared" si="38"/>
        <v>2.346065138</v>
      </c>
      <c r="AA37" s="63">
        <f t="shared" si="8"/>
        <v>148.1252156</v>
      </c>
      <c r="AB37" s="64">
        <f t="shared" si="9"/>
        <v>0.1088840019</v>
      </c>
      <c r="AC37" s="65">
        <v>1659.53919997792</v>
      </c>
      <c r="AD37" s="48">
        <f t="shared" si="39"/>
        <v>2.580931882</v>
      </c>
      <c r="AE37" s="66">
        <v>148.125215615129</v>
      </c>
      <c r="AF37" s="47">
        <f t="shared" si="11"/>
        <v>0.1001109221</v>
      </c>
      <c r="AG37" s="67"/>
      <c r="AH37" s="65">
        <v>1748.28600221345</v>
      </c>
      <c r="AI37" s="48">
        <f t="shared" si="40"/>
        <v>2.718951792</v>
      </c>
      <c r="AJ37" s="68">
        <f t="shared" si="41"/>
        <v>88.74680224</v>
      </c>
      <c r="AK37" s="36">
        <f t="shared" si="33"/>
        <v>0.0534767737</v>
      </c>
      <c r="AL37" s="29"/>
      <c r="AM37" s="90">
        <v>1200.0</v>
      </c>
      <c r="AN37" s="48">
        <f t="shared" si="42"/>
        <v>1.866251944</v>
      </c>
      <c r="AO37" s="69">
        <f t="shared" si="43"/>
        <v>-459.5392</v>
      </c>
      <c r="AQ37" s="71">
        <f t="shared" si="44"/>
        <v>1544.6544</v>
      </c>
      <c r="AR37" s="69">
        <f t="shared" si="45"/>
        <v>-114.8848</v>
      </c>
      <c r="AT37" s="71">
        <f t="shared" si="57"/>
        <v>1429.7696</v>
      </c>
      <c r="AU37" s="69">
        <f t="shared" si="34"/>
        <v>-114.8848</v>
      </c>
      <c r="AW37" s="91">
        <f t="shared" si="55"/>
        <v>1399.68</v>
      </c>
      <c r="AX37" s="69">
        <f t="shared" si="35"/>
        <v>-30.08959999</v>
      </c>
      <c r="AZ37" s="91">
        <f t="shared" si="56"/>
        <v>1511.6544</v>
      </c>
      <c r="BA37" s="48">
        <f t="shared" si="48"/>
        <v>2.350939969</v>
      </c>
      <c r="BB37" s="69">
        <f t="shared" si="36"/>
        <v>111.9744</v>
      </c>
      <c r="BD37" s="92">
        <f t="shared" si="49"/>
        <v>1572.120576</v>
      </c>
      <c r="BE37" s="48">
        <f t="shared" si="50"/>
        <v>2.444977568</v>
      </c>
      <c r="BF37" s="69">
        <f t="shared" si="29"/>
        <v>60.466176</v>
      </c>
      <c r="BG37" s="73"/>
    </row>
    <row r="38" ht="15.75" customHeight="1">
      <c r="A38" s="93" t="s">
        <v>100</v>
      </c>
      <c r="B38" s="83" t="s">
        <v>101</v>
      </c>
      <c r="C38" s="102" t="s">
        <v>91</v>
      </c>
      <c r="D38" s="79"/>
      <c r="E38" s="59">
        <v>696.0</v>
      </c>
      <c r="F38" s="59">
        <v>686.0</v>
      </c>
      <c r="G38" s="60">
        <f t="shared" si="1"/>
        <v>0.002669940157</v>
      </c>
      <c r="H38" s="60">
        <f t="shared" si="2"/>
        <v>0.002647265733</v>
      </c>
      <c r="I38" s="47">
        <f t="shared" si="3"/>
        <v>-0.00002267442313</v>
      </c>
      <c r="J38" s="29">
        <v>126.0</v>
      </c>
      <c r="K38" s="29">
        <v>126.0</v>
      </c>
      <c r="L38" s="29">
        <v>112.0</v>
      </c>
      <c r="M38" s="61">
        <f t="shared" si="4"/>
        <v>121.3333333</v>
      </c>
      <c r="N38" s="62">
        <f t="shared" si="5"/>
        <v>0.001111223047</v>
      </c>
      <c r="O38" s="18"/>
      <c r="P38" s="63">
        <v>1227.121812</v>
      </c>
      <c r="Q38" s="29"/>
      <c r="R38" s="63">
        <v>1306.88472978</v>
      </c>
      <c r="S38" s="29"/>
      <c r="T38" s="63">
        <v>1306.88472978</v>
      </c>
      <c r="U38" s="29"/>
      <c r="V38" s="63">
        <v>1423.56159950414</v>
      </c>
      <c r="W38" s="48">
        <f t="shared" si="37"/>
        <v>2.075162681</v>
      </c>
      <c r="X38" s="48"/>
      <c r="Y38" s="63">
        <v>1565.26637812416</v>
      </c>
      <c r="Z38" s="48">
        <f t="shared" si="38"/>
        <v>2.281729414</v>
      </c>
      <c r="AA38" s="63">
        <f t="shared" si="8"/>
        <v>141.7047786</v>
      </c>
      <c r="AB38" s="64">
        <f t="shared" si="9"/>
        <v>0.09954242842</v>
      </c>
      <c r="AC38" s="65">
        <v>1674.33733726753</v>
      </c>
      <c r="AD38" s="48">
        <f t="shared" si="39"/>
        <v>2.440724981</v>
      </c>
      <c r="AE38" s="66">
        <v>141.704778620019</v>
      </c>
      <c r="AF38" s="47">
        <f t="shared" si="11"/>
        <v>0.06968204305</v>
      </c>
      <c r="AG38" s="67"/>
      <c r="AH38" s="65">
        <v>1748.28600221345</v>
      </c>
      <c r="AI38" s="48">
        <f t="shared" si="40"/>
        <v>2.548521869</v>
      </c>
      <c r="AJ38" s="68">
        <f t="shared" si="41"/>
        <v>73.94866495</v>
      </c>
      <c r="AK38" s="36">
        <f t="shared" si="33"/>
        <v>0.04416592959</v>
      </c>
      <c r="AL38" s="29"/>
      <c r="AM38" s="90">
        <v>1200.0</v>
      </c>
      <c r="AN38" s="48">
        <f t="shared" si="42"/>
        <v>1.749271137</v>
      </c>
      <c r="AO38" s="69">
        <f t="shared" si="43"/>
        <v>-474.3373373</v>
      </c>
      <c r="AQ38" s="71">
        <f t="shared" si="44"/>
        <v>1555.753003</v>
      </c>
      <c r="AR38" s="69">
        <f t="shared" si="45"/>
        <v>-118.5843343</v>
      </c>
      <c r="AT38" s="71">
        <f t="shared" si="57"/>
        <v>1437.168669</v>
      </c>
      <c r="AU38" s="69">
        <f t="shared" si="34"/>
        <v>-118.5843343</v>
      </c>
      <c r="AW38" s="91">
        <f t="shared" si="55"/>
        <v>1399.68</v>
      </c>
      <c r="AX38" s="69">
        <f t="shared" si="35"/>
        <v>-37.48866863</v>
      </c>
      <c r="AZ38" s="91">
        <f t="shared" si="56"/>
        <v>1511.6544</v>
      </c>
      <c r="BA38" s="48">
        <f t="shared" si="48"/>
        <v>2.203577843</v>
      </c>
      <c r="BB38" s="69">
        <f t="shared" si="36"/>
        <v>111.9744</v>
      </c>
      <c r="BD38" s="92">
        <f t="shared" si="49"/>
        <v>1572.120576</v>
      </c>
      <c r="BE38" s="48">
        <f t="shared" si="50"/>
        <v>2.291720956</v>
      </c>
      <c r="BF38" s="69">
        <f t="shared" si="29"/>
        <v>60.466176</v>
      </c>
      <c r="BG38" s="73"/>
    </row>
    <row r="39" ht="17.25" customHeight="1">
      <c r="A39" s="104" t="s">
        <v>102</v>
      </c>
      <c r="B39" s="105" t="s">
        <v>103</v>
      </c>
      <c r="C39" s="106" t="s">
        <v>104</v>
      </c>
      <c r="D39" s="85"/>
      <c r="E39" s="59">
        <v>16863.0</v>
      </c>
      <c r="F39" s="59">
        <v>16973.0</v>
      </c>
      <c r="G39" s="60">
        <f t="shared" si="1"/>
        <v>0.06468850698</v>
      </c>
      <c r="H39" s="60">
        <f t="shared" si="2"/>
        <v>0.06549860247</v>
      </c>
      <c r="I39" s="47">
        <f t="shared" si="3"/>
        <v>0.0008100954858</v>
      </c>
      <c r="J39" s="29">
        <v>10989.0</v>
      </c>
      <c r="K39" s="29">
        <v>9198.0</v>
      </c>
      <c r="L39" s="29">
        <v>6885.0</v>
      </c>
      <c r="M39" s="61">
        <f t="shared" si="4"/>
        <v>9024</v>
      </c>
      <c r="N39" s="62">
        <f t="shared" si="5"/>
        <v>0.08264568775</v>
      </c>
      <c r="O39" s="18"/>
      <c r="P39" s="63">
        <v>12271.21812</v>
      </c>
      <c r="Q39" s="29"/>
      <c r="R39" s="63">
        <v>13068.8472978</v>
      </c>
      <c r="S39" s="29"/>
      <c r="T39" s="63">
        <v>13068.8472978</v>
      </c>
      <c r="U39" s="29"/>
      <c r="V39" s="63">
        <v>13596.8905478</v>
      </c>
      <c r="W39" s="48">
        <f t="shared" si="37"/>
        <v>0.8010894095</v>
      </c>
      <c r="X39" s="48"/>
      <c r="Y39" s="63">
        <v>15084.1995336636</v>
      </c>
      <c r="Z39" s="48">
        <f t="shared" si="38"/>
        <v>0.8887173472</v>
      </c>
      <c r="AA39" s="63">
        <f t="shared" si="8"/>
        <v>1487.308986</v>
      </c>
      <c r="AB39" s="64">
        <f t="shared" si="9"/>
        <v>0.1093859644</v>
      </c>
      <c r="AC39" s="65">
        <v>16279.1442260945</v>
      </c>
      <c r="AD39" s="48">
        <f t="shared" si="39"/>
        <v>0.9591200275</v>
      </c>
      <c r="AE39" s="66">
        <v>1487.30898586359</v>
      </c>
      <c r="AF39" s="47">
        <f t="shared" si="11"/>
        <v>0.07921830322</v>
      </c>
      <c r="AG39" s="67"/>
      <c r="AH39" s="65">
        <v>17744.2551144517</v>
      </c>
      <c r="AI39" s="48">
        <f t="shared" si="40"/>
        <v>1.045440118</v>
      </c>
      <c r="AJ39" s="68">
        <f t="shared" si="41"/>
        <v>1465.110888</v>
      </c>
      <c r="AK39" s="36">
        <f t="shared" si="33"/>
        <v>0.08999925721</v>
      </c>
      <c r="AL39" s="29"/>
      <c r="AM39" s="69">
        <f>SUM(F39*$AP$23)</f>
        <v>16973</v>
      </c>
      <c r="AN39" s="48">
        <f t="shared" si="42"/>
        <v>1</v>
      </c>
      <c r="AO39" s="69">
        <f t="shared" si="43"/>
        <v>693.8557739</v>
      </c>
      <c r="AQ39" s="71">
        <f t="shared" si="44"/>
        <v>16452.60817</v>
      </c>
      <c r="AR39" s="69">
        <f t="shared" si="45"/>
        <v>173.4639435</v>
      </c>
      <c r="AT39" s="71">
        <f t="shared" si="57"/>
        <v>16626.07211</v>
      </c>
      <c r="AU39" s="69">
        <f t="shared" si="34"/>
        <v>173.4639435</v>
      </c>
      <c r="AW39" s="71">
        <f>SUM(AT39+($AO39*0.25))</f>
        <v>16799.53606</v>
      </c>
      <c r="AX39" s="69">
        <f t="shared" si="35"/>
        <v>173.4639435</v>
      </c>
      <c r="AZ39" s="72">
        <f>SUM(AW39+($AO39*0.25))</f>
        <v>16973</v>
      </c>
      <c r="BA39" s="48">
        <f t="shared" si="48"/>
        <v>1</v>
      </c>
      <c r="BB39" s="69">
        <f t="shared" si="36"/>
        <v>173.4639435</v>
      </c>
      <c r="BD39" s="74">
        <f t="shared" si="49"/>
        <v>17651.92</v>
      </c>
      <c r="BE39" s="48">
        <f t="shared" si="50"/>
        <v>1.04</v>
      </c>
      <c r="BF39" s="69">
        <f t="shared" si="29"/>
        <v>678.92</v>
      </c>
      <c r="BG39" s="73"/>
    </row>
    <row r="40" ht="15.75" customHeight="1">
      <c r="A40" s="104" t="s">
        <v>105</v>
      </c>
      <c r="B40" s="105" t="s">
        <v>106</v>
      </c>
      <c r="C40" s="106" t="s">
        <v>104</v>
      </c>
      <c r="D40" s="85"/>
      <c r="E40" s="59">
        <v>26568.0</v>
      </c>
      <c r="F40" s="107">
        <v>18137.0</v>
      </c>
      <c r="G40" s="60">
        <f t="shared" si="1"/>
        <v>0.1019180605</v>
      </c>
      <c r="H40" s="60">
        <f t="shared" si="2"/>
        <v>0.06999046444</v>
      </c>
      <c r="I40" s="47">
        <f t="shared" si="3"/>
        <v>-0.03192759602</v>
      </c>
      <c r="J40" s="29">
        <v>8260.0</v>
      </c>
      <c r="K40" s="29">
        <v>8110.0</v>
      </c>
      <c r="L40" s="29">
        <v>5911.0</v>
      </c>
      <c r="M40" s="61">
        <f t="shared" si="4"/>
        <v>7427</v>
      </c>
      <c r="N40" s="62">
        <f t="shared" si="5"/>
        <v>0.06801967231</v>
      </c>
      <c r="O40" s="18"/>
      <c r="P40" s="63">
        <v>12271.21812</v>
      </c>
      <c r="Q40" s="29"/>
      <c r="R40" s="63">
        <v>13068.8472978</v>
      </c>
      <c r="S40" s="29"/>
      <c r="T40" s="63">
        <v>13068.8472978</v>
      </c>
      <c r="U40" s="29"/>
      <c r="V40" s="63">
        <v>14030.919858062</v>
      </c>
      <c r="W40" s="48">
        <f t="shared" si="37"/>
        <v>0.7736075348</v>
      </c>
      <c r="X40" s="48"/>
      <c r="Y40" s="63">
        <v>15649.2252458507</v>
      </c>
      <c r="Z40" s="48">
        <f t="shared" si="38"/>
        <v>0.862834275</v>
      </c>
      <c r="AA40" s="63">
        <f t="shared" si="8"/>
        <v>1618.305388</v>
      </c>
      <c r="AB40" s="64">
        <f t="shared" si="9"/>
        <v>0.1153385098</v>
      </c>
      <c r="AC40" s="65">
        <v>17190.9608071231</v>
      </c>
      <c r="AD40" s="48">
        <f t="shared" si="39"/>
        <v>0.9478392682</v>
      </c>
      <c r="AE40" s="66">
        <v>1618.30538778878</v>
      </c>
      <c r="AF40" s="47">
        <f t="shared" si="11"/>
        <v>0.09851833155</v>
      </c>
      <c r="AG40" s="65">
        <v>17744.2551144517</v>
      </c>
      <c r="AH40" s="108">
        <f>SUM($AG$40-AH54)</f>
        <v>11888.65093</v>
      </c>
      <c r="AI40" s="48">
        <f t="shared" si="40"/>
        <v>0.6554915877</v>
      </c>
      <c r="AJ40" s="68"/>
      <c r="AK40" s="36">
        <f t="shared" si="33"/>
        <v>-0.308435924</v>
      </c>
      <c r="AL40" s="29">
        <f>SUM(F40*AP23)</f>
        <v>18137</v>
      </c>
      <c r="AM40" s="109">
        <f>SUM($AL$40-AM54)</f>
        <v>12151.79</v>
      </c>
      <c r="AN40" s="48">
        <f t="shared" si="42"/>
        <v>0.67</v>
      </c>
      <c r="AO40" s="69"/>
      <c r="AQ40" s="109">
        <f>SUM($AL$40-AQ54)</f>
        <v>12151.79</v>
      </c>
      <c r="AR40" s="69"/>
      <c r="AT40" s="109">
        <f>SUM(AQ40*(1+AT3))</f>
        <v>13123.9332</v>
      </c>
      <c r="AU40" s="69"/>
      <c r="AW40" s="109">
        <f>SUM(AT40*(1+AW3))</f>
        <v>14173.84786</v>
      </c>
      <c r="AX40" s="69"/>
      <c r="AZ40" s="109">
        <f>SUM(AW40*(1+AZ3))</f>
        <v>15307.75568</v>
      </c>
      <c r="BA40" s="48">
        <f t="shared" si="48"/>
        <v>0.84400704</v>
      </c>
      <c r="BB40" s="69">
        <f t="shared" si="36"/>
        <v>1133.907828</v>
      </c>
      <c r="BD40" s="109">
        <f>SUM(AZ40*(1+BD3))</f>
        <v>15920.06591</v>
      </c>
      <c r="BE40" s="48">
        <f t="shared" si="50"/>
        <v>0.8777673216</v>
      </c>
      <c r="BF40" s="69"/>
      <c r="BG40" s="73"/>
    </row>
    <row r="41" ht="15.75" customHeight="1">
      <c r="A41" s="84" t="s">
        <v>107</v>
      </c>
      <c r="B41" s="83" t="s">
        <v>108</v>
      </c>
      <c r="C41" s="85" t="s">
        <v>104</v>
      </c>
      <c r="D41" s="85"/>
      <c r="E41" s="59">
        <v>20321.0</v>
      </c>
      <c r="F41" s="59">
        <v>19289.0</v>
      </c>
      <c r="G41" s="60">
        <f t="shared" si="1"/>
        <v>0.0779538131</v>
      </c>
      <c r="H41" s="60">
        <f t="shared" si="2"/>
        <v>0.07443601856</v>
      </c>
      <c r="I41" s="47">
        <f t="shared" si="3"/>
        <v>-0.003517794546</v>
      </c>
      <c r="J41" s="29">
        <v>14795.0</v>
      </c>
      <c r="K41" s="29">
        <v>9432.0</v>
      </c>
      <c r="L41" s="29">
        <v>7407.0</v>
      </c>
      <c r="M41" s="61">
        <f t="shared" si="4"/>
        <v>10544.66667</v>
      </c>
      <c r="N41" s="62">
        <f t="shared" si="5"/>
        <v>0.09657260957</v>
      </c>
      <c r="O41" s="18"/>
      <c r="P41" s="63">
        <v>12271.21812</v>
      </c>
      <c r="Q41" s="29"/>
      <c r="R41" s="63">
        <v>13068.8472978</v>
      </c>
      <c r="S41" s="29"/>
      <c r="T41" s="63">
        <v>13068.8472978</v>
      </c>
      <c r="U41" s="29"/>
      <c r="V41" s="63">
        <v>14302.9626255118</v>
      </c>
      <c r="W41" s="48">
        <f t="shared" si="37"/>
        <v>0.741508768</v>
      </c>
      <c r="X41" s="48"/>
      <c r="Y41" s="63">
        <v>15822.7887131843</v>
      </c>
      <c r="Z41" s="48">
        <f t="shared" si="38"/>
        <v>0.8203011412</v>
      </c>
      <c r="AA41" s="63">
        <f t="shared" si="8"/>
        <v>1519.826088</v>
      </c>
      <c r="AB41" s="64">
        <f t="shared" si="9"/>
        <v>0.1062595301</v>
      </c>
      <c r="AC41" s="65">
        <v>16552.4847678042</v>
      </c>
      <c r="AD41" s="48">
        <f t="shared" si="39"/>
        <v>0.8581307879</v>
      </c>
      <c r="AE41" s="66">
        <v>1519.8260876725</v>
      </c>
      <c r="AF41" s="47">
        <f t="shared" si="11"/>
        <v>0.04611677928</v>
      </c>
      <c r="AG41" s="67"/>
      <c r="AH41" s="65">
        <v>17744.2551144517</v>
      </c>
      <c r="AI41" s="48">
        <f t="shared" si="40"/>
        <v>0.919915761</v>
      </c>
      <c r="AJ41" s="68">
        <f t="shared" ref="AJ41:AJ53" si="58">SUM(AH41-AC41)</f>
        <v>1191.770347</v>
      </c>
      <c r="AK41" s="36">
        <f t="shared" si="33"/>
        <v>0.07199948306</v>
      </c>
      <c r="AL41" s="29"/>
      <c r="AM41" s="69">
        <f t="shared" ref="AM41:AM53" si="59">SUM(F41*$AP$23)</f>
        <v>19289</v>
      </c>
      <c r="AN41" s="48">
        <f t="shared" si="42"/>
        <v>1</v>
      </c>
      <c r="AO41" s="69">
        <f t="shared" ref="AO41:AO59" si="60">SUM(AM41-$AC41)</f>
        <v>2736.515232</v>
      </c>
      <c r="AQ41" s="71">
        <f t="shared" ref="AQ41:AQ53" si="61">SUM($AC41+($AO41*0.25))</f>
        <v>17236.61358</v>
      </c>
      <c r="AR41" s="69">
        <f t="shared" ref="AR41:AR53" si="62">SUM(AQ41-$AC41)</f>
        <v>684.128808</v>
      </c>
      <c r="AT41" s="71">
        <f t="shared" ref="AT41:AT53" si="63">SUM(AQ41+($AO41*0.25))</f>
        <v>17920.74238</v>
      </c>
      <c r="AU41" s="69">
        <f t="shared" ref="AU41:AU53" si="64">SUM(AT41-AQ41)</f>
        <v>684.128808</v>
      </c>
      <c r="AW41" s="71">
        <f t="shared" ref="AW41:AW53" si="65">SUM(AT41+($AO41*0.25))</f>
        <v>18604.87119</v>
      </c>
      <c r="AX41" s="69">
        <f t="shared" ref="AX41:AX53" si="66">SUM(AW41-AT41)</f>
        <v>684.128808</v>
      </c>
      <c r="AZ41" s="72">
        <f t="shared" ref="AZ41:AZ53" si="67">SUM(AW41+($AO41*0.25))</f>
        <v>19289</v>
      </c>
      <c r="BA41" s="48">
        <f t="shared" si="48"/>
        <v>1</v>
      </c>
      <c r="BB41" s="69">
        <f t="shared" si="36"/>
        <v>684.128808</v>
      </c>
      <c r="BD41" s="74">
        <f t="shared" ref="BD41:BD53" si="68">AZ41*(1+BD$3)</f>
        <v>20060.56</v>
      </c>
      <c r="BE41" s="48">
        <f t="shared" si="50"/>
        <v>1.04</v>
      </c>
      <c r="BF41" s="69">
        <f t="shared" ref="BF41:BF59" si="69">SUM(BD41-AZ41)</f>
        <v>771.56</v>
      </c>
      <c r="BG41" s="73"/>
    </row>
    <row r="42" ht="15.75" customHeight="1">
      <c r="A42" s="96" t="s">
        <v>109</v>
      </c>
      <c r="B42" s="83" t="s">
        <v>110</v>
      </c>
      <c r="C42" s="85" t="s">
        <v>104</v>
      </c>
      <c r="D42" s="97"/>
      <c r="E42" s="59">
        <v>23837.0</v>
      </c>
      <c r="F42" s="59">
        <v>23110.0</v>
      </c>
      <c r="G42" s="60">
        <f t="shared" si="1"/>
        <v>0.09144161424</v>
      </c>
      <c r="H42" s="60">
        <f t="shared" si="2"/>
        <v>0.08918121151</v>
      </c>
      <c r="I42" s="47">
        <f t="shared" si="3"/>
        <v>-0.002260402726</v>
      </c>
      <c r="J42" s="29">
        <v>8020.0</v>
      </c>
      <c r="K42" s="29">
        <v>7378.0</v>
      </c>
      <c r="L42" s="29">
        <v>6220.0</v>
      </c>
      <c r="M42" s="61">
        <f t="shared" si="4"/>
        <v>7206</v>
      </c>
      <c r="N42" s="62">
        <f t="shared" si="5"/>
        <v>0.0659956589</v>
      </c>
      <c r="O42" s="18"/>
      <c r="P42" s="63">
        <v>12271.21812</v>
      </c>
      <c r="Q42" s="29"/>
      <c r="R42" s="63">
        <v>13068.8472978</v>
      </c>
      <c r="S42" s="29"/>
      <c r="T42" s="63">
        <v>13068.8472978</v>
      </c>
      <c r="U42" s="29"/>
      <c r="V42" s="63">
        <v>13512.3139891269</v>
      </c>
      <c r="W42" s="48">
        <f t="shared" si="37"/>
        <v>0.5846955426</v>
      </c>
      <c r="X42" s="48"/>
      <c r="Y42" s="63">
        <v>14930.8972619824</v>
      </c>
      <c r="Z42" s="48">
        <f t="shared" si="38"/>
        <v>0.6460795007</v>
      </c>
      <c r="AA42" s="63">
        <f t="shared" si="8"/>
        <v>1418.583273</v>
      </c>
      <c r="AB42" s="64">
        <f t="shared" si="9"/>
        <v>0.1049844811</v>
      </c>
      <c r="AC42" s="65">
        <v>15841.7425756402</v>
      </c>
      <c r="AD42" s="48">
        <f t="shared" si="39"/>
        <v>0.6854929717</v>
      </c>
      <c r="AE42" s="66">
        <v>1418.58327285551</v>
      </c>
      <c r="AF42" s="47">
        <f t="shared" si="11"/>
        <v>0.0610040574</v>
      </c>
      <c r="AG42" s="67"/>
      <c r="AH42" s="65">
        <v>17744.2551144517</v>
      </c>
      <c r="AI42" s="48">
        <f t="shared" si="40"/>
        <v>0.7678171837</v>
      </c>
      <c r="AJ42" s="68">
        <f t="shared" si="58"/>
        <v>1902.512539</v>
      </c>
      <c r="AK42" s="36">
        <f t="shared" si="33"/>
        <v>0.1200949031</v>
      </c>
      <c r="AL42" s="29"/>
      <c r="AM42" s="69">
        <f t="shared" si="59"/>
        <v>23110</v>
      </c>
      <c r="AN42" s="48">
        <f t="shared" si="42"/>
        <v>1</v>
      </c>
      <c r="AO42" s="69">
        <f t="shared" si="60"/>
        <v>7268.257424</v>
      </c>
      <c r="AQ42" s="71">
        <f t="shared" si="61"/>
        <v>17658.80693</v>
      </c>
      <c r="AR42" s="69">
        <f t="shared" si="62"/>
        <v>1817.064356</v>
      </c>
      <c r="AT42" s="71">
        <f t="shared" si="63"/>
        <v>19475.87129</v>
      </c>
      <c r="AU42" s="69">
        <f t="shared" si="64"/>
        <v>1817.064356</v>
      </c>
      <c r="AW42" s="71">
        <f t="shared" si="65"/>
        <v>21292.93564</v>
      </c>
      <c r="AX42" s="69">
        <f t="shared" si="66"/>
        <v>1817.064356</v>
      </c>
      <c r="AZ42" s="72">
        <f t="shared" si="67"/>
        <v>23110</v>
      </c>
      <c r="BA42" s="48">
        <f t="shared" si="48"/>
        <v>1</v>
      </c>
      <c r="BB42" s="69">
        <f t="shared" si="36"/>
        <v>1817.064356</v>
      </c>
      <c r="BD42" s="74">
        <f t="shared" si="68"/>
        <v>24034.4</v>
      </c>
      <c r="BE42" s="48">
        <f t="shared" si="50"/>
        <v>1.04</v>
      </c>
      <c r="BF42" s="69">
        <f t="shared" si="69"/>
        <v>924.4</v>
      </c>
      <c r="BG42" s="73"/>
    </row>
    <row r="43" ht="15.75" customHeight="1">
      <c r="A43" s="84" t="s">
        <v>111</v>
      </c>
      <c r="B43" s="83" t="s">
        <v>112</v>
      </c>
      <c r="C43" s="85" t="s">
        <v>104</v>
      </c>
      <c r="D43" s="85"/>
      <c r="E43" s="59">
        <v>25003.0</v>
      </c>
      <c r="F43" s="59">
        <v>24474.0</v>
      </c>
      <c r="G43" s="60">
        <f t="shared" si="1"/>
        <v>0.09591453123</v>
      </c>
      <c r="H43" s="60">
        <f t="shared" si="2"/>
        <v>0.09444487108</v>
      </c>
      <c r="I43" s="47">
        <f t="shared" si="3"/>
        <v>-0.001469660149</v>
      </c>
      <c r="J43" s="29">
        <v>13810.0</v>
      </c>
      <c r="K43" s="29">
        <v>10427.0</v>
      </c>
      <c r="L43" s="29">
        <v>8092.0</v>
      </c>
      <c r="M43" s="61">
        <f t="shared" si="4"/>
        <v>10776.33333</v>
      </c>
      <c r="N43" s="62">
        <f t="shared" si="5"/>
        <v>0.09869431292</v>
      </c>
      <c r="O43" s="18"/>
      <c r="P43" s="63">
        <v>12271.21812</v>
      </c>
      <c r="Q43" s="29"/>
      <c r="R43" s="63">
        <v>13068.8472978</v>
      </c>
      <c r="S43" s="29"/>
      <c r="T43" s="63">
        <v>13068.8472978</v>
      </c>
      <c r="U43" s="29"/>
      <c r="V43" s="63">
        <v>13688.2125840902</v>
      </c>
      <c r="W43" s="48">
        <f t="shared" si="37"/>
        <v>0.5592960932</v>
      </c>
      <c r="X43" s="48"/>
      <c r="Y43" s="63">
        <v>15236.0702744492</v>
      </c>
      <c r="Z43" s="48">
        <f t="shared" si="38"/>
        <v>0.6225410752</v>
      </c>
      <c r="AA43" s="63">
        <f t="shared" si="8"/>
        <v>1547.85769</v>
      </c>
      <c r="AB43" s="64">
        <f t="shared" si="9"/>
        <v>0.1130796063</v>
      </c>
      <c r="AC43" s="65">
        <v>16160.4426102073</v>
      </c>
      <c r="AD43" s="48">
        <f t="shared" si="39"/>
        <v>0.6603106403</v>
      </c>
      <c r="AE43" s="66">
        <v>1547.857690359</v>
      </c>
      <c r="AF43" s="47">
        <f t="shared" si="11"/>
        <v>0.06066999686</v>
      </c>
      <c r="AG43" s="67"/>
      <c r="AH43" s="65">
        <v>17744.2551144517</v>
      </c>
      <c r="AI43" s="48">
        <f t="shared" si="40"/>
        <v>0.7250247248</v>
      </c>
      <c r="AJ43" s="68">
        <f t="shared" si="58"/>
        <v>1583.812504</v>
      </c>
      <c r="AK43" s="36">
        <f t="shared" si="33"/>
        <v>0.09800551522</v>
      </c>
      <c r="AL43" s="29"/>
      <c r="AM43" s="69">
        <f t="shared" si="59"/>
        <v>24474</v>
      </c>
      <c r="AN43" s="48">
        <f t="shared" si="42"/>
        <v>1</v>
      </c>
      <c r="AO43" s="69">
        <f t="shared" si="60"/>
        <v>8313.55739</v>
      </c>
      <c r="AQ43" s="71">
        <f t="shared" si="61"/>
        <v>18238.83196</v>
      </c>
      <c r="AR43" s="69">
        <f t="shared" si="62"/>
        <v>2078.389347</v>
      </c>
      <c r="AT43" s="71">
        <f t="shared" si="63"/>
        <v>20317.22131</v>
      </c>
      <c r="AU43" s="69">
        <f t="shared" si="64"/>
        <v>2078.389347</v>
      </c>
      <c r="AW43" s="71">
        <f t="shared" si="65"/>
        <v>22395.61065</v>
      </c>
      <c r="AX43" s="69">
        <f t="shared" si="66"/>
        <v>2078.389347</v>
      </c>
      <c r="AZ43" s="72">
        <f t="shared" si="67"/>
        <v>24474</v>
      </c>
      <c r="BA43" s="48">
        <f t="shared" si="48"/>
        <v>1</v>
      </c>
      <c r="BB43" s="69">
        <f t="shared" si="36"/>
        <v>2078.389347</v>
      </c>
      <c r="BD43" s="74">
        <f t="shared" si="68"/>
        <v>25452.96</v>
      </c>
      <c r="BE43" s="48">
        <f t="shared" si="50"/>
        <v>1.04</v>
      </c>
      <c r="BF43" s="69">
        <f t="shared" si="69"/>
        <v>978.96</v>
      </c>
      <c r="BG43" s="73"/>
    </row>
    <row r="44" ht="15.75" customHeight="1">
      <c r="A44" s="84" t="s">
        <v>113</v>
      </c>
      <c r="B44" s="83" t="s">
        <v>114</v>
      </c>
      <c r="C44" s="85" t="s">
        <v>104</v>
      </c>
      <c r="D44" s="85"/>
      <c r="E44" s="59">
        <v>26843.0</v>
      </c>
      <c r="F44" s="59">
        <v>26853.0</v>
      </c>
      <c r="G44" s="60">
        <f t="shared" si="1"/>
        <v>0.1029729937</v>
      </c>
      <c r="H44" s="60">
        <f t="shared" si="2"/>
        <v>0.1036254034</v>
      </c>
      <c r="I44" s="47">
        <f t="shared" si="3"/>
        <v>0.0006524097002</v>
      </c>
      <c r="J44" s="29">
        <v>7591.0</v>
      </c>
      <c r="K44" s="29">
        <v>5625.0</v>
      </c>
      <c r="L44" s="29">
        <v>3928.0</v>
      </c>
      <c r="M44" s="61">
        <f t="shared" si="4"/>
        <v>5714.666667</v>
      </c>
      <c r="N44" s="62">
        <f t="shared" si="5"/>
        <v>0.05233738441</v>
      </c>
      <c r="O44" s="18"/>
      <c r="P44" s="63">
        <v>12271.21812</v>
      </c>
      <c r="Q44" s="29"/>
      <c r="R44" s="63">
        <v>13068.8472978</v>
      </c>
      <c r="S44" s="29"/>
      <c r="T44" s="63">
        <v>13068.8472978</v>
      </c>
      <c r="U44" s="29"/>
      <c r="V44" s="63">
        <v>13577.1980349934</v>
      </c>
      <c r="W44" s="48">
        <f t="shared" si="37"/>
        <v>0.5056119627</v>
      </c>
      <c r="X44" s="48"/>
      <c r="Y44" s="63">
        <v>15060.5250042843</v>
      </c>
      <c r="Z44" s="48">
        <f t="shared" si="38"/>
        <v>0.5608507431</v>
      </c>
      <c r="AA44" s="63">
        <f t="shared" si="8"/>
        <v>1483.326969</v>
      </c>
      <c r="AB44" s="64">
        <f t="shared" si="9"/>
        <v>0.1092513319</v>
      </c>
      <c r="AC44" s="65">
        <v>16249.3529897299</v>
      </c>
      <c r="AD44" s="48">
        <f t="shared" si="39"/>
        <v>0.605122444</v>
      </c>
      <c r="AE44" s="66">
        <v>1483.32696929095</v>
      </c>
      <c r="AF44" s="47">
        <f t="shared" si="11"/>
        <v>0.07893668947</v>
      </c>
      <c r="AG44" s="67"/>
      <c r="AH44" s="65">
        <v>17744.2551144517</v>
      </c>
      <c r="AI44" s="48">
        <f t="shared" si="40"/>
        <v>0.6607922807</v>
      </c>
      <c r="AJ44" s="68">
        <f t="shared" si="58"/>
        <v>1494.902125</v>
      </c>
      <c r="AK44" s="36">
        <f t="shared" si="33"/>
        <v>0.09199763989</v>
      </c>
      <c r="AL44" s="29"/>
      <c r="AM44" s="69">
        <f t="shared" si="59"/>
        <v>26853</v>
      </c>
      <c r="AN44" s="48">
        <f t="shared" si="42"/>
        <v>1</v>
      </c>
      <c r="AO44" s="69">
        <f t="shared" si="60"/>
        <v>10603.64701</v>
      </c>
      <c r="AQ44" s="71">
        <f t="shared" si="61"/>
        <v>18900.26474</v>
      </c>
      <c r="AR44" s="69">
        <f t="shared" si="62"/>
        <v>2650.911753</v>
      </c>
      <c r="AT44" s="71">
        <f t="shared" si="63"/>
        <v>21551.17649</v>
      </c>
      <c r="AU44" s="69">
        <f t="shared" si="64"/>
        <v>2650.911753</v>
      </c>
      <c r="AW44" s="71">
        <f t="shared" si="65"/>
        <v>24202.08825</v>
      </c>
      <c r="AX44" s="69">
        <f t="shared" si="66"/>
        <v>2650.911753</v>
      </c>
      <c r="AZ44" s="72">
        <f t="shared" si="67"/>
        <v>26853</v>
      </c>
      <c r="BA44" s="48">
        <f t="shared" si="48"/>
        <v>1</v>
      </c>
      <c r="BB44" s="69">
        <f t="shared" si="36"/>
        <v>2650.911753</v>
      </c>
      <c r="BD44" s="74">
        <f t="shared" si="68"/>
        <v>27927.12</v>
      </c>
      <c r="BE44" s="48">
        <f t="shared" si="50"/>
        <v>1.04</v>
      </c>
      <c r="BF44" s="69">
        <f t="shared" si="69"/>
        <v>1074.12</v>
      </c>
      <c r="BG44" s="73"/>
    </row>
    <row r="45" ht="15.75" customHeight="1">
      <c r="A45" s="84" t="s">
        <v>115</v>
      </c>
      <c r="B45" s="83" t="s">
        <v>116</v>
      </c>
      <c r="C45" s="85" t="s">
        <v>104</v>
      </c>
      <c r="D45" s="85"/>
      <c r="E45" s="59">
        <v>26907.0</v>
      </c>
      <c r="F45" s="59">
        <v>26915.0</v>
      </c>
      <c r="G45" s="60">
        <f t="shared" si="1"/>
        <v>0.1032185054</v>
      </c>
      <c r="H45" s="60">
        <f t="shared" si="2"/>
        <v>0.1038646607</v>
      </c>
      <c r="I45" s="47">
        <f t="shared" si="3"/>
        <v>0.0006461552145</v>
      </c>
      <c r="J45" s="29">
        <v>19304.0</v>
      </c>
      <c r="K45" s="29">
        <v>16605.0</v>
      </c>
      <c r="L45" s="29">
        <v>9120.0</v>
      </c>
      <c r="M45" s="61">
        <f t="shared" si="4"/>
        <v>15009.66667</v>
      </c>
      <c r="N45" s="62">
        <f t="shared" si="5"/>
        <v>0.1374650072</v>
      </c>
      <c r="O45" s="18"/>
      <c r="P45" s="63">
        <v>12271.21812</v>
      </c>
      <c r="Q45" s="29"/>
      <c r="R45" s="63">
        <v>13068.8472978</v>
      </c>
      <c r="S45" s="29"/>
      <c r="T45" s="63">
        <v>13068.8472978</v>
      </c>
      <c r="U45" s="29"/>
      <c r="V45" s="63">
        <v>13805.1989704259</v>
      </c>
      <c r="W45" s="48">
        <f t="shared" si="37"/>
        <v>0.5129184087</v>
      </c>
      <c r="X45" s="48"/>
      <c r="Y45" s="63">
        <v>15620.0363104727</v>
      </c>
      <c r="Z45" s="48">
        <f t="shared" si="38"/>
        <v>0.5803468813</v>
      </c>
      <c r="AA45" s="63">
        <f t="shared" si="8"/>
        <v>1814.83734</v>
      </c>
      <c r="AB45" s="64">
        <f t="shared" si="9"/>
        <v>0.1314604262</v>
      </c>
      <c r="AC45" s="65">
        <v>17308.7400961327</v>
      </c>
      <c r="AD45" s="48">
        <f t="shared" si="39"/>
        <v>0.6430889874</v>
      </c>
      <c r="AE45" s="66">
        <v>1814.83734004686</v>
      </c>
      <c r="AF45" s="47">
        <f t="shared" si="11"/>
        <v>0.1081113867</v>
      </c>
      <c r="AG45" s="67"/>
      <c r="AH45" s="65">
        <v>17744.2551144517</v>
      </c>
      <c r="AI45" s="48">
        <f t="shared" si="40"/>
        <v>0.6592701139</v>
      </c>
      <c r="AJ45" s="68">
        <f t="shared" si="58"/>
        <v>435.5150183</v>
      </c>
      <c r="AK45" s="36">
        <f t="shared" si="33"/>
        <v>0.02516156669</v>
      </c>
      <c r="AL45" s="29"/>
      <c r="AM45" s="69">
        <f t="shared" si="59"/>
        <v>26915</v>
      </c>
      <c r="AN45" s="48">
        <f t="shared" si="42"/>
        <v>1</v>
      </c>
      <c r="AO45" s="69">
        <f t="shared" si="60"/>
        <v>9606.259904</v>
      </c>
      <c r="AQ45" s="71">
        <f t="shared" si="61"/>
        <v>19710.30507</v>
      </c>
      <c r="AR45" s="69">
        <f t="shared" si="62"/>
        <v>2401.564976</v>
      </c>
      <c r="AT45" s="71">
        <f t="shared" si="63"/>
        <v>22111.87005</v>
      </c>
      <c r="AU45" s="69">
        <f t="shared" si="64"/>
        <v>2401.564976</v>
      </c>
      <c r="AW45" s="71">
        <f t="shared" si="65"/>
        <v>24513.43502</v>
      </c>
      <c r="AX45" s="69">
        <f t="shared" si="66"/>
        <v>2401.564976</v>
      </c>
      <c r="AZ45" s="72">
        <f t="shared" si="67"/>
        <v>26915</v>
      </c>
      <c r="BA45" s="48">
        <f t="shared" si="48"/>
        <v>1</v>
      </c>
      <c r="BB45" s="69">
        <f t="shared" si="36"/>
        <v>2401.564976</v>
      </c>
      <c r="BD45" s="74">
        <f t="shared" si="68"/>
        <v>27991.6</v>
      </c>
      <c r="BE45" s="48">
        <f t="shared" si="50"/>
        <v>1.04</v>
      </c>
      <c r="BF45" s="69">
        <f t="shared" si="69"/>
        <v>1076.6</v>
      </c>
      <c r="BG45" s="73"/>
    </row>
    <row r="46" ht="15.75" customHeight="1">
      <c r="A46" s="96" t="s">
        <v>117</v>
      </c>
      <c r="B46" s="83" t="s">
        <v>118</v>
      </c>
      <c r="C46" s="110" t="s">
        <v>119</v>
      </c>
      <c r="D46" s="97"/>
      <c r="E46" s="59">
        <v>2028.0</v>
      </c>
      <c r="F46" s="59">
        <v>1900.0</v>
      </c>
      <c r="G46" s="60">
        <f t="shared" si="1"/>
        <v>0.007779653215</v>
      </c>
      <c r="H46" s="60">
        <f t="shared" si="2"/>
        <v>0.007332077104</v>
      </c>
      <c r="I46" s="47">
        <f t="shared" si="3"/>
        <v>-0.0004475761105</v>
      </c>
      <c r="J46" s="29">
        <v>776.0</v>
      </c>
      <c r="K46" s="29">
        <v>591.0</v>
      </c>
      <c r="L46" s="29">
        <v>429.0</v>
      </c>
      <c r="M46" s="61">
        <f t="shared" si="4"/>
        <v>598.6666667</v>
      </c>
      <c r="N46" s="62">
        <f t="shared" si="5"/>
        <v>0.005482847784</v>
      </c>
      <c r="O46" s="18"/>
      <c r="P46" s="63">
        <v>1659.5361648</v>
      </c>
      <c r="Q46" s="29"/>
      <c r="R46" s="63">
        <v>1767.406015512</v>
      </c>
      <c r="S46" s="29"/>
      <c r="T46" s="63">
        <v>1767.406015512</v>
      </c>
      <c r="U46" s="29"/>
      <c r="V46" s="63">
        <v>1827.23071284374</v>
      </c>
      <c r="W46" s="48">
        <f t="shared" si="37"/>
        <v>0.9617003752</v>
      </c>
      <c r="X46" s="48"/>
      <c r="Y46" s="63">
        <v>2009.07506448603</v>
      </c>
      <c r="Z46" s="48">
        <f t="shared" si="38"/>
        <v>1.057407929</v>
      </c>
      <c r="AA46" s="63">
        <f t="shared" si="8"/>
        <v>181.8443516</v>
      </c>
      <c r="AB46" s="64">
        <f t="shared" si="9"/>
        <v>0.0995190976</v>
      </c>
      <c r="AC46" s="65">
        <v>2037.41427241185</v>
      </c>
      <c r="AD46" s="48">
        <f t="shared" si="39"/>
        <v>1.072323301</v>
      </c>
      <c r="AE46" s="66">
        <v>181.844351642291</v>
      </c>
      <c r="AF46" s="47">
        <f t="shared" si="11"/>
        <v>0.01410559935</v>
      </c>
      <c r="AG46" s="67"/>
      <c r="AH46" s="111">
        <v>2478.56288399475</v>
      </c>
      <c r="AI46" s="48">
        <f t="shared" si="40"/>
        <v>1.304506781</v>
      </c>
      <c r="AJ46" s="68">
        <f t="shared" si="58"/>
        <v>441.1486116</v>
      </c>
      <c r="AK46" s="36">
        <f t="shared" si="33"/>
        <v>0.2165237662</v>
      </c>
      <c r="AL46" s="29"/>
      <c r="AM46" s="69">
        <f t="shared" si="59"/>
        <v>1900</v>
      </c>
      <c r="AN46" s="48">
        <f t="shared" si="42"/>
        <v>1</v>
      </c>
      <c r="AO46" s="69">
        <f t="shared" si="60"/>
        <v>-137.4142724</v>
      </c>
      <c r="AQ46" s="71">
        <f t="shared" si="61"/>
        <v>2003.060704</v>
      </c>
      <c r="AR46" s="69">
        <f t="shared" si="62"/>
        <v>-34.3535681</v>
      </c>
      <c r="AT46" s="71">
        <f t="shared" si="63"/>
        <v>1968.707136</v>
      </c>
      <c r="AU46" s="69">
        <f t="shared" si="64"/>
        <v>-34.3535681</v>
      </c>
      <c r="AW46" s="71">
        <f t="shared" si="65"/>
        <v>1934.353568</v>
      </c>
      <c r="AX46" s="69">
        <f t="shared" si="66"/>
        <v>-34.3535681</v>
      </c>
      <c r="AZ46" s="72">
        <f t="shared" si="67"/>
        <v>1900</v>
      </c>
      <c r="BA46" s="48">
        <f t="shared" si="48"/>
        <v>1</v>
      </c>
      <c r="BB46" s="69">
        <f t="shared" si="36"/>
        <v>-34.3535681</v>
      </c>
      <c r="BD46" s="74">
        <f t="shared" si="68"/>
        <v>1976</v>
      </c>
      <c r="BE46" s="48">
        <f t="shared" si="50"/>
        <v>1.04</v>
      </c>
      <c r="BF46" s="69">
        <f t="shared" si="69"/>
        <v>76</v>
      </c>
      <c r="BG46" s="73"/>
    </row>
    <row r="47" ht="15.75" customHeight="1">
      <c r="A47" s="84" t="s">
        <v>120</v>
      </c>
      <c r="B47" s="83" t="s">
        <v>121</v>
      </c>
      <c r="C47" s="110" t="s">
        <v>119</v>
      </c>
      <c r="D47" s="85"/>
      <c r="E47" s="59">
        <v>2900.0</v>
      </c>
      <c r="F47" s="59">
        <v>3035.0</v>
      </c>
      <c r="G47" s="60">
        <f t="shared" si="1"/>
        <v>0.01112475065</v>
      </c>
      <c r="H47" s="60">
        <f t="shared" si="2"/>
        <v>0.01171202843</v>
      </c>
      <c r="I47" s="47">
        <f t="shared" si="3"/>
        <v>0.0005872777747</v>
      </c>
      <c r="J47" s="29">
        <v>927.0</v>
      </c>
      <c r="K47" s="29">
        <v>527.0</v>
      </c>
      <c r="L47" s="29">
        <v>345.0</v>
      </c>
      <c r="M47" s="61">
        <f t="shared" si="4"/>
        <v>599.6666667</v>
      </c>
      <c r="N47" s="62">
        <f t="shared" si="5"/>
        <v>0.005492006216</v>
      </c>
      <c r="O47" s="18"/>
      <c r="P47" s="63">
        <v>1659.5361648</v>
      </c>
      <c r="Q47" s="29"/>
      <c r="R47" s="63">
        <v>1767.406015512</v>
      </c>
      <c r="S47" s="29"/>
      <c r="T47" s="63">
        <v>1767.406015512</v>
      </c>
      <c r="U47" s="29"/>
      <c r="V47" s="63">
        <v>1926.03423518112</v>
      </c>
      <c r="W47" s="48">
        <f t="shared" si="37"/>
        <v>0.6346076557</v>
      </c>
      <c r="X47" s="48"/>
      <c r="Y47" s="63">
        <v>2117.40504120052</v>
      </c>
      <c r="Z47" s="48">
        <f t="shared" si="38"/>
        <v>0.6976622871</v>
      </c>
      <c r="AA47" s="63">
        <f t="shared" si="8"/>
        <v>191.370806</v>
      </c>
      <c r="AB47" s="64">
        <f t="shared" si="9"/>
        <v>0.09936002306</v>
      </c>
      <c r="AC47" s="65">
        <v>2426.16564531074</v>
      </c>
      <c r="AD47" s="48">
        <f t="shared" si="39"/>
        <v>0.7993955998</v>
      </c>
      <c r="AE47" s="66">
        <v>191.3708060194</v>
      </c>
      <c r="AF47" s="47">
        <f t="shared" si="11"/>
        <v>0.1458202838</v>
      </c>
      <c r="AG47" s="67"/>
      <c r="AH47" s="111">
        <v>2478.56288399475</v>
      </c>
      <c r="AI47" s="48">
        <f t="shared" si="40"/>
        <v>0.8166599288</v>
      </c>
      <c r="AJ47" s="68">
        <f t="shared" si="58"/>
        <v>52.39723868</v>
      </c>
      <c r="AK47" s="36">
        <f t="shared" si="33"/>
        <v>0.02159672765</v>
      </c>
      <c r="AL47" s="29"/>
      <c r="AM47" s="69">
        <f t="shared" si="59"/>
        <v>3035</v>
      </c>
      <c r="AN47" s="48">
        <f t="shared" si="42"/>
        <v>1</v>
      </c>
      <c r="AO47" s="69">
        <f t="shared" si="60"/>
        <v>608.8343547</v>
      </c>
      <c r="AQ47" s="71">
        <f t="shared" si="61"/>
        <v>2578.374234</v>
      </c>
      <c r="AR47" s="69">
        <f t="shared" si="62"/>
        <v>152.2085887</v>
      </c>
      <c r="AT47" s="71">
        <f t="shared" si="63"/>
        <v>2730.582823</v>
      </c>
      <c r="AU47" s="69">
        <f t="shared" si="64"/>
        <v>152.2085887</v>
      </c>
      <c r="AW47" s="71">
        <f t="shared" si="65"/>
        <v>2882.791411</v>
      </c>
      <c r="AX47" s="69">
        <f t="shared" si="66"/>
        <v>152.2085887</v>
      </c>
      <c r="AZ47" s="72">
        <f t="shared" si="67"/>
        <v>3035</v>
      </c>
      <c r="BA47" s="48">
        <f t="shared" si="48"/>
        <v>1</v>
      </c>
      <c r="BB47" s="69">
        <f t="shared" si="36"/>
        <v>152.2085887</v>
      </c>
      <c r="BD47" s="74">
        <f t="shared" si="68"/>
        <v>3156.4</v>
      </c>
      <c r="BE47" s="48">
        <f t="shared" si="50"/>
        <v>1.04</v>
      </c>
      <c r="BF47" s="69">
        <f t="shared" si="69"/>
        <v>121.4</v>
      </c>
      <c r="BG47" s="73"/>
    </row>
    <row r="48" ht="15.75" customHeight="1">
      <c r="A48" s="103" t="s">
        <v>122</v>
      </c>
      <c r="B48" s="83" t="s">
        <v>123</v>
      </c>
      <c r="C48" s="110" t="s">
        <v>119</v>
      </c>
      <c r="D48" s="97"/>
      <c r="E48" s="59">
        <v>3143.0</v>
      </c>
      <c r="F48" s="59">
        <v>3035.0</v>
      </c>
      <c r="G48" s="60">
        <f t="shared" si="1"/>
        <v>0.01205692803</v>
      </c>
      <c r="H48" s="60">
        <f t="shared" si="2"/>
        <v>0.01171202843</v>
      </c>
      <c r="I48" s="47">
        <f t="shared" si="3"/>
        <v>-0.0003448996075</v>
      </c>
      <c r="J48" s="29">
        <v>1119.0</v>
      </c>
      <c r="K48" s="29">
        <v>999.0</v>
      </c>
      <c r="L48" s="29">
        <v>817.0</v>
      </c>
      <c r="M48" s="61">
        <f t="shared" si="4"/>
        <v>978.3333333</v>
      </c>
      <c r="N48" s="62">
        <f t="shared" si="5"/>
        <v>0.008959999023</v>
      </c>
      <c r="O48" s="18"/>
      <c r="P48" s="63">
        <v>1659.5361648</v>
      </c>
      <c r="Q48" s="29"/>
      <c r="R48" s="63">
        <v>1767.406015512</v>
      </c>
      <c r="S48" s="29"/>
      <c r="T48" s="63">
        <v>1767.406015512</v>
      </c>
      <c r="U48" s="29"/>
      <c r="V48" s="63">
        <v>1878.35658849106</v>
      </c>
      <c r="W48" s="48">
        <f t="shared" si="37"/>
        <v>0.6188983817</v>
      </c>
      <c r="X48" s="48"/>
      <c r="Y48" s="63">
        <v>2107.55525919995</v>
      </c>
      <c r="Z48" s="48">
        <f t="shared" si="38"/>
        <v>0.6944168894</v>
      </c>
      <c r="AA48" s="63">
        <f t="shared" si="8"/>
        <v>229.1986707</v>
      </c>
      <c r="AB48" s="64">
        <f t="shared" si="9"/>
        <v>0.1220208517</v>
      </c>
      <c r="AC48" s="65">
        <v>2274.38563724791</v>
      </c>
      <c r="AD48" s="48">
        <f t="shared" si="39"/>
        <v>0.7493857124</v>
      </c>
      <c r="AE48" s="66">
        <v>229.19867070889</v>
      </c>
      <c r="AF48" s="47">
        <f t="shared" si="11"/>
        <v>0.07915824618</v>
      </c>
      <c r="AG48" s="67"/>
      <c r="AH48" s="111">
        <v>2478.56288399475</v>
      </c>
      <c r="AI48" s="48">
        <f t="shared" si="40"/>
        <v>0.8166599288</v>
      </c>
      <c r="AJ48" s="68">
        <f t="shared" si="58"/>
        <v>204.1772467</v>
      </c>
      <c r="AK48" s="36">
        <f t="shared" si="33"/>
        <v>0.08977248335</v>
      </c>
      <c r="AL48" s="29"/>
      <c r="AM48" s="69">
        <f t="shared" si="59"/>
        <v>3035</v>
      </c>
      <c r="AN48" s="48">
        <f t="shared" si="42"/>
        <v>1</v>
      </c>
      <c r="AO48" s="69">
        <f t="shared" si="60"/>
        <v>760.6143628</v>
      </c>
      <c r="AQ48" s="71">
        <f t="shared" si="61"/>
        <v>2464.539228</v>
      </c>
      <c r="AR48" s="69">
        <f t="shared" si="62"/>
        <v>190.1535907</v>
      </c>
      <c r="AT48" s="71">
        <f t="shared" si="63"/>
        <v>2654.692819</v>
      </c>
      <c r="AU48" s="69">
        <f t="shared" si="64"/>
        <v>190.1535907</v>
      </c>
      <c r="AW48" s="71">
        <f t="shared" si="65"/>
        <v>2844.846409</v>
      </c>
      <c r="AX48" s="69">
        <f t="shared" si="66"/>
        <v>190.1535907</v>
      </c>
      <c r="AZ48" s="72">
        <f t="shared" si="67"/>
        <v>3035</v>
      </c>
      <c r="BA48" s="48">
        <f t="shared" si="48"/>
        <v>1</v>
      </c>
      <c r="BB48" s="69">
        <f t="shared" si="36"/>
        <v>190.1535907</v>
      </c>
      <c r="BD48" s="74">
        <f t="shared" si="68"/>
        <v>3156.4</v>
      </c>
      <c r="BE48" s="48">
        <f t="shared" si="50"/>
        <v>1.04</v>
      </c>
      <c r="BF48" s="69">
        <f t="shared" si="69"/>
        <v>121.4</v>
      </c>
      <c r="BG48" s="73"/>
    </row>
    <row r="49" ht="15.75" customHeight="1">
      <c r="A49" s="84" t="s">
        <v>124</v>
      </c>
      <c r="B49" s="83" t="s">
        <v>125</v>
      </c>
      <c r="C49" s="110" t="s">
        <v>119</v>
      </c>
      <c r="D49" s="85"/>
      <c r="E49" s="59">
        <v>3312.0</v>
      </c>
      <c r="F49" s="59">
        <v>3310.0</v>
      </c>
      <c r="G49" s="60">
        <f t="shared" si="1"/>
        <v>0.01270523247</v>
      </c>
      <c r="H49" s="60">
        <f t="shared" si="2"/>
        <v>0.01277325011</v>
      </c>
      <c r="I49" s="47">
        <f t="shared" si="3"/>
        <v>0.00006801764404</v>
      </c>
      <c r="J49" s="29">
        <v>1348.0</v>
      </c>
      <c r="K49" s="29">
        <v>1119.0</v>
      </c>
      <c r="L49" s="29">
        <v>807.0</v>
      </c>
      <c r="M49" s="61">
        <f t="shared" si="4"/>
        <v>1091.333333</v>
      </c>
      <c r="N49" s="62">
        <f t="shared" si="5"/>
        <v>0.009994901806</v>
      </c>
      <c r="O49" s="18"/>
      <c r="P49" s="63">
        <v>1659.5361648</v>
      </c>
      <c r="Q49" s="29"/>
      <c r="R49" s="63">
        <v>1767.406015512</v>
      </c>
      <c r="S49" s="29"/>
      <c r="T49" s="63">
        <v>1767.406015512</v>
      </c>
      <c r="U49" s="29"/>
      <c r="V49" s="63">
        <v>1837.88469540104</v>
      </c>
      <c r="W49" s="48">
        <f t="shared" si="37"/>
        <v>0.5552521738</v>
      </c>
      <c r="X49" s="48"/>
      <c r="Y49" s="63">
        <v>2043.73726817379</v>
      </c>
      <c r="Z49" s="48">
        <f t="shared" si="38"/>
        <v>0.6174432834</v>
      </c>
      <c r="AA49" s="63">
        <f t="shared" si="8"/>
        <v>205.8525728</v>
      </c>
      <c r="AB49" s="64">
        <f t="shared" si="9"/>
        <v>0.1120051619</v>
      </c>
      <c r="AC49" s="65">
        <v>2199.16909922537</v>
      </c>
      <c r="AD49" s="48">
        <f t="shared" si="39"/>
        <v>0.6644015406</v>
      </c>
      <c r="AE49" s="66">
        <v>205.852572772756</v>
      </c>
      <c r="AF49" s="47">
        <f t="shared" si="11"/>
        <v>0.07605274586</v>
      </c>
      <c r="AG49" s="67"/>
      <c r="AH49" s="111">
        <v>2478.56288399475</v>
      </c>
      <c r="AI49" s="48">
        <f t="shared" si="40"/>
        <v>0.748810539</v>
      </c>
      <c r="AJ49" s="68">
        <f t="shared" si="58"/>
        <v>279.3937848</v>
      </c>
      <c r="AK49" s="36">
        <f t="shared" si="33"/>
        <v>0.1270451576</v>
      </c>
      <c r="AL49" s="29"/>
      <c r="AM49" s="69">
        <f t="shared" si="59"/>
        <v>3310</v>
      </c>
      <c r="AN49" s="48">
        <f t="shared" si="42"/>
        <v>1</v>
      </c>
      <c r="AO49" s="69">
        <f t="shared" si="60"/>
        <v>1110.830901</v>
      </c>
      <c r="AQ49" s="71">
        <f t="shared" si="61"/>
        <v>2476.876824</v>
      </c>
      <c r="AR49" s="69">
        <f t="shared" si="62"/>
        <v>277.7077252</v>
      </c>
      <c r="AT49" s="71">
        <f t="shared" si="63"/>
        <v>2754.58455</v>
      </c>
      <c r="AU49" s="69">
        <f t="shared" si="64"/>
        <v>277.7077252</v>
      </c>
      <c r="AW49" s="71">
        <f t="shared" si="65"/>
        <v>3032.292275</v>
      </c>
      <c r="AX49" s="69">
        <f t="shared" si="66"/>
        <v>277.7077252</v>
      </c>
      <c r="AZ49" s="72">
        <f t="shared" si="67"/>
        <v>3310</v>
      </c>
      <c r="BA49" s="48">
        <f t="shared" si="48"/>
        <v>1</v>
      </c>
      <c r="BB49" s="69">
        <f t="shared" si="36"/>
        <v>277.7077252</v>
      </c>
      <c r="BD49" s="74">
        <f t="shared" si="68"/>
        <v>3442.4</v>
      </c>
      <c r="BE49" s="48">
        <f t="shared" si="50"/>
        <v>1.04</v>
      </c>
      <c r="BF49" s="69">
        <f t="shared" si="69"/>
        <v>132.4</v>
      </c>
      <c r="BG49" s="73"/>
    </row>
    <row r="50" ht="15.75" customHeight="1">
      <c r="A50" s="84" t="s">
        <v>126</v>
      </c>
      <c r="B50" s="83" t="s">
        <v>127</v>
      </c>
      <c r="C50" s="110" t="s">
        <v>119</v>
      </c>
      <c r="D50" s="85"/>
      <c r="E50" s="59">
        <v>3535.0</v>
      </c>
      <c r="F50" s="59">
        <v>3593.0</v>
      </c>
      <c r="G50" s="60">
        <f t="shared" si="1"/>
        <v>0.01356068743</v>
      </c>
      <c r="H50" s="60">
        <f t="shared" si="2"/>
        <v>0.0138653437</v>
      </c>
      <c r="I50" s="47">
        <f t="shared" si="3"/>
        <v>0.0003046562698</v>
      </c>
      <c r="J50" s="29">
        <v>2081.0</v>
      </c>
      <c r="K50" s="29">
        <v>930.0</v>
      </c>
      <c r="L50" s="29">
        <v>713.0</v>
      </c>
      <c r="M50" s="61">
        <f t="shared" si="4"/>
        <v>1241.333333</v>
      </c>
      <c r="N50" s="62">
        <f t="shared" si="5"/>
        <v>0.01136866656</v>
      </c>
      <c r="O50" s="18"/>
      <c r="P50" s="63">
        <v>1659.5361648</v>
      </c>
      <c r="Q50" s="29"/>
      <c r="R50" s="63">
        <v>1767.406015512</v>
      </c>
      <c r="S50" s="29"/>
      <c r="T50" s="63">
        <v>1767.406015512</v>
      </c>
      <c r="U50" s="29"/>
      <c r="V50" s="63">
        <v>1937.96259786325</v>
      </c>
      <c r="W50" s="48">
        <f t="shared" si="37"/>
        <v>0.5393717222</v>
      </c>
      <c r="X50" s="48"/>
      <c r="Y50" s="63">
        <v>2138.5054910077</v>
      </c>
      <c r="Z50" s="48">
        <f t="shared" si="38"/>
        <v>0.5951866104</v>
      </c>
      <c r="AA50" s="63">
        <f t="shared" si="8"/>
        <v>200.5428931</v>
      </c>
      <c r="AB50" s="64">
        <f t="shared" si="9"/>
        <v>0.1034813021</v>
      </c>
      <c r="AC50" s="65">
        <v>2391.67765296138</v>
      </c>
      <c r="AD50" s="48">
        <f t="shared" si="39"/>
        <v>0.6656492215</v>
      </c>
      <c r="AE50" s="66">
        <v>200.542893144455</v>
      </c>
      <c r="AF50" s="47">
        <f t="shared" si="11"/>
        <v>0.1183874266</v>
      </c>
      <c r="AG50" s="67"/>
      <c r="AH50" s="111">
        <v>2478.56288399475</v>
      </c>
      <c r="AI50" s="48">
        <f t="shared" si="40"/>
        <v>0.6898310281</v>
      </c>
      <c r="AJ50" s="68">
        <f t="shared" si="58"/>
        <v>86.88523103</v>
      </c>
      <c r="AK50" s="36">
        <f t="shared" si="33"/>
        <v>0.03632815272</v>
      </c>
      <c r="AL50" s="29"/>
      <c r="AM50" s="69">
        <f t="shared" si="59"/>
        <v>3593</v>
      </c>
      <c r="AN50" s="48">
        <f t="shared" si="42"/>
        <v>1</v>
      </c>
      <c r="AO50" s="69">
        <f t="shared" si="60"/>
        <v>1201.322347</v>
      </c>
      <c r="AQ50" s="71">
        <f t="shared" si="61"/>
        <v>2692.00824</v>
      </c>
      <c r="AR50" s="69">
        <f t="shared" si="62"/>
        <v>300.3305868</v>
      </c>
      <c r="AT50" s="71">
        <f t="shared" si="63"/>
        <v>2992.338826</v>
      </c>
      <c r="AU50" s="69">
        <f t="shared" si="64"/>
        <v>300.3305868</v>
      </c>
      <c r="AW50" s="71">
        <f t="shared" si="65"/>
        <v>3292.669413</v>
      </c>
      <c r="AX50" s="69">
        <f t="shared" si="66"/>
        <v>300.3305868</v>
      </c>
      <c r="AZ50" s="72">
        <f t="shared" si="67"/>
        <v>3593</v>
      </c>
      <c r="BA50" s="48">
        <f t="shared" si="48"/>
        <v>1</v>
      </c>
      <c r="BB50" s="69">
        <f t="shared" si="36"/>
        <v>300.3305868</v>
      </c>
      <c r="BD50" s="74">
        <f t="shared" si="68"/>
        <v>3736.72</v>
      </c>
      <c r="BE50" s="48">
        <f t="shared" si="50"/>
        <v>1.04</v>
      </c>
      <c r="BF50" s="69">
        <f t="shared" si="69"/>
        <v>143.72</v>
      </c>
      <c r="BG50" s="73"/>
    </row>
    <row r="51" ht="15.75" customHeight="1">
      <c r="A51" s="84" t="s">
        <v>128</v>
      </c>
      <c r="B51" s="84" t="s">
        <v>129</v>
      </c>
      <c r="C51" s="112" t="s">
        <v>130</v>
      </c>
      <c r="D51" s="44"/>
      <c r="E51" s="59">
        <v>7300.0</v>
      </c>
      <c r="F51" s="59">
        <v>7293.0</v>
      </c>
      <c r="G51" s="60">
        <f t="shared" si="1"/>
        <v>0.02800368268</v>
      </c>
      <c r="H51" s="60">
        <f t="shared" si="2"/>
        <v>0.02814359912</v>
      </c>
      <c r="I51" s="47">
        <f t="shared" si="3"/>
        <v>0.0001399164399</v>
      </c>
      <c r="J51" s="29">
        <v>2809.0</v>
      </c>
      <c r="K51" s="29">
        <v>2231.0</v>
      </c>
      <c r="L51" s="29">
        <v>1582.0</v>
      </c>
      <c r="M51" s="61">
        <f t="shared" si="4"/>
        <v>2207.333333</v>
      </c>
      <c r="N51" s="62">
        <f t="shared" si="5"/>
        <v>0.02021571159</v>
      </c>
      <c r="O51" s="18"/>
      <c r="P51" s="113">
        <v>5000.0</v>
      </c>
      <c r="Q51" s="114"/>
      <c r="R51" s="113">
        <v>5325.0</v>
      </c>
      <c r="S51" s="114"/>
      <c r="T51" s="113">
        <v>5325.0</v>
      </c>
      <c r="U51" s="114"/>
      <c r="V51" s="113">
        <v>5472.41168314349</v>
      </c>
      <c r="W51" s="48">
        <f t="shared" si="37"/>
        <v>0.7503649641</v>
      </c>
      <c r="X51" s="48"/>
      <c r="Y51" s="113">
        <v>6024.48890085977</v>
      </c>
      <c r="Z51" s="48">
        <f t="shared" si="38"/>
        <v>0.8260645689</v>
      </c>
      <c r="AA51" s="63">
        <f t="shared" si="8"/>
        <v>552.0772177</v>
      </c>
      <c r="AB51" s="64">
        <f t="shared" si="9"/>
        <v>0.1008837145</v>
      </c>
      <c r="AC51" s="65">
        <v>6389.03432014348</v>
      </c>
      <c r="AD51" s="48">
        <f t="shared" si="39"/>
        <v>0.876050229</v>
      </c>
      <c r="AE51" s="100">
        <v>552.077217716282</v>
      </c>
      <c r="AF51" s="47">
        <f t="shared" si="11"/>
        <v>0.06051059688</v>
      </c>
      <c r="AG51" s="67"/>
      <c r="AH51" s="115">
        <v>7050.96530804721</v>
      </c>
      <c r="AI51" s="48">
        <f t="shared" si="40"/>
        <v>0.9668127393</v>
      </c>
      <c r="AJ51" s="68">
        <f t="shared" si="58"/>
        <v>661.9309879</v>
      </c>
      <c r="AK51" s="36">
        <f t="shared" si="33"/>
        <v>0.1036042311</v>
      </c>
      <c r="AL51" s="29"/>
      <c r="AM51" s="69">
        <f t="shared" si="59"/>
        <v>7293</v>
      </c>
      <c r="AN51" s="48">
        <f t="shared" si="42"/>
        <v>1</v>
      </c>
      <c r="AO51" s="69">
        <f t="shared" si="60"/>
        <v>903.9656799</v>
      </c>
      <c r="AQ51" s="71">
        <f t="shared" si="61"/>
        <v>6615.02574</v>
      </c>
      <c r="AR51" s="69">
        <f t="shared" si="62"/>
        <v>225.99142</v>
      </c>
      <c r="AT51" s="71">
        <f t="shared" si="63"/>
        <v>6841.01716</v>
      </c>
      <c r="AU51" s="69">
        <f t="shared" si="64"/>
        <v>225.99142</v>
      </c>
      <c r="AW51" s="71">
        <f t="shared" si="65"/>
        <v>7067.00858</v>
      </c>
      <c r="AX51" s="69">
        <f t="shared" si="66"/>
        <v>225.99142</v>
      </c>
      <c r="AZ51" s="72">
        <f t="shared" si="67"/>
        <v>7293</v>
      </c>
      <c r="BA51" s="48">
        <f t="shared" si="48"/>
        <v>1</v>
      </c>
      <c r="BB51" s="69">
        <f t="shared" si="36"/>
        <v>225.99142</v>
      </c>
      <c r="BD51" s="74">
        <f t="shared" si="68"/>
        <v>7584.72</v>
      </c>
      <c r="BE51" s="48">
        <f t="shared" si="50"/>
        <v>1.04</v>
      </c>
      <c r="BF51" s="69">
        <f t="shared" si="69"/>
        <v>291.72</v>
      </c>
      <c r="BG51" s="73"/>
    </row>
    <row r="52" ht="15.75" customHeight="1">
      <c r="A52" s="84" t="s">
        <v>131</v>
      </c>
      <c r="B52" s="83" t="s">
        <v>132</v>
      </c>
      <c r="C52" s="112" t="s">
        <v>130</v>
      </c>
      <c r="D52" s="85"/>
      <c r="E52" s="59">
        <v>7392.0</v>
      </c>
      <c r="F52" s="59">
        <v>7486.0</v>
      </c>
      <c r="G52" s="60">
        <f t="shared" si="1"/>
        <v>0.0283566058</v>
      </c>
      <c r="H52" s="60">
        <f t="shared" si="2"/>
        <v>0.02888838379</v>
      </c>
      <c r="I52" s="47">
        <f t="shared" si="3"/>
        <v>0.00053177799</v>
      </c>
      <c r="J52" s="29">
        <v>5231.0</v>
      </c>
      <c r="K52" s="29">
        <v>3189.0</v>
      </c>
      <c r="L52" s="29">
        <v>2307.0</v>
      </c>
      <c r="M52" s="61">
        <f t="shared" si="4"/>
        <v>3575.666667</v>
      </c>
      <c r="N52" s="62">
        <f t="shared" si="5"/>
        <v>0.03274749898</v>
      </c>
      <c r="O52" s="18"/>
      <c r="P52" s="113">
        <v>5000.0</v>
      </c>
      <c r="Q52" s="116"/>
      <c r="R52" s="113">
        <v>5325.0</v>
      </c>
      <c r="S52" s="116"/>
      <c r="T52" s="113">
        <v>5325.0</v>
      </c>
      <c r="U52" s="116"/>
      <c r="V52" s="113">
        <v>5508.3581999749</v>
      </c>
      <c r="W52" s="48">
        <f t="shared" si="37"/>
        <v>0.7358212931</v>
      </c>
      <c r="X52" s="48"/>
      <c r="Y52" s="113">
        <v>6069.4813096746</v>
      </c>
      <c r="Z52" s="48">
        <f t="shared" si="38"/>
        <v>0.8107776262</v>
      </c>
      <c r="AA52" s="63">
        <f t="shared" si="8"/>
        <v>561.1231097</v>
      </c>
      <c r="AB52" s="64">
        <f t="shared" si="9"/>
        <v>0.1018675782</v>
      </c>
      <c r="AC52" s="65">
        <v>6539.98567342513</v>
      </c>
      <c r="AD52" s="48">
        <f t="shared" si="39"/>
        <v>0.8736288637</v>
      </c>
      <c r="AE52" s="100">
        <v>561.123109699696</v>
      </c>
      <c r="AF52" s="47">
        <f t="shared" si="11"/>
        <v>0.07751969892</v>
      </c>
      <c r="AG52" s="67"/>
      <c r="AH52" s="115">
        <v>7050.96530804721</v>
      </c>
      <c r="AI52" s="48">
        <f t="shared" si="40"/>
        <v>0.9418868966</v>
      </c>
      <c r="AJ52" s="68">
        <f t="shared" si="58"/>
        <v>510.9796346</v>
      </c>
      <c r="AK52" s="36">
        <f t="shared" si="33"/>
        <v>0.07813161376</v>
      </c>
      <c r="AL52" s="29"/>
      <c r="AM52" s="69">
        <f t="shared" si="59"/>
        <v>7486</v>
      </c>
      <c r="AN52" s="48">
        <f t="shared" si="42"/>
        <v>1</v>
      </c>
      <c r="AO52" s="69">
        <f t="shared" si="60"/>
        <v>946.0143266</v>
      </c>
      <c r="AQ52" s="71">
        <f t="shared" si="61"/>
        <v>6776.489255</v>
      </c>
      <c r="AR52" s="69">
        <f t="shared" si="62"/>
        <v>236.5035816</v>
      </c>
      <c r="AT52" s="71">
        <f t="shared" si="63"/>
        <v>7012.992837</v>
      </c>
      <c r="AU52" s="69">
        <f t="shared" si="64"/>
        <v>236.5035816</v>
      </c>
      <c r="AW52" s="71">
        <f t="shared" si="65"/>
        <v>7249.496418</v>
      </c>
      <c r="AX52" s="69">
        <f t="shared" si="66"/>
        <v>236.5035816</v>
      </c>
      <c r="AZ52" s="72">
        <f t="shared" si="67"/>
        <v>7486</v>
      </c>
      <c r="BA52" s="48">
        <f t="shared" si="48"/>
        <v>1</v>
      </c>
      <c r="BB52" s="69">
        <f t="shared" si="36"/>
        <v>236.5035816</v>
      </c>
      <c r="BD52" s="74">
        <f t="shared" si="68"/>
        <v>7785.44</v>
      </c>
      <c r="BE52" s="48">
        <f t="shared" si="50"/>
        <v>1.04</v>
      </c>
      <c r="BF52" s="69">
        <f t="shared" si="69"/>
        <v>299.44</v>
      </c>
      <c r="BG52" s="73"/>
    </row>
    <row r="53" ht="15.75" customHeight="1">
      <c r="A53" s="84" t="s">
        <v>133</v>
      </c>
      <c r="B53" s="83" t="s">
        <v>134</v>
      </c>
      <c r="C53" s="117" t="s">
        <v>135</v>
      </c>
      <c r="D53" s="85"/>
      <c r="E53" s="59">
        <v>8111.0</v>
      </c>
      <c r="F53" s="59">
        <v>8166.0</v>
      </c>
      <c r="G53" s="60">
        <f t="shared" si="1"/>
        <v>0.03111477674</v>
      </c>
      <c r="H53" s="60">
        <f t="shared" si="2"/>
        <v>0.0315124956</v>
      </c>
      <c r="I53" s="47">
        <f t="shared" si="3"/>
        <v>0.0003977188582</v>
      </c>
      <c r="J53" s="29">
        <v>3859.0</v>
      </c>
      <c r="K53" s="29">
        <v>3089.0</v>
      </c>
      <c r="L53" s="29">
        <v>2117.0</v>
      </c>
      <c r="M53" s="61">
        <f t="shared" si="4"/>
        <v>3021.666667</v>
      </c>
      <c r="N53" s="62">
        <f t="shared" si="5"/>
        <v>0.02767372782</v>
      </c>
      <c r="O53" s="18"/>
      <c r="P53" s="63">
        <v>9793.6007472</v>
      </c>
      <c r="Q53" s="29"/>
      <c r="R53" s="63">
        <v>10430.184795768</v>
      </c>
      <c r="S53" s="29"/>
      <c r="T53" s="63">
        <v>10430.184795768</v>
      </c>
      <c r="U53" s="29"/>
      <c r="V53" s="63">
        <v>10780.9068842681</v>
      </c>
      <c r="W53" s="48">
        <f t="shared" si="37"/>
        <v>1.32021882</v>
      </c>
      <c r="X53" s="48"/>
      <c r="Y53" s="63">
        <v>11900.2246744966</v>
      </c>
      <c r="Z53" s="48">
        <f t="shared" si="38"/>
        <v>1.457289331</v>
      </c>
      <c r="AA53" s="63">
        <f t="shared" si="8"/>
        <v>1119.31779</v>
      </c>
      <c r="AB53" s="64">
        <f t="shared" si="9"/>
        <v>0.1038240848</v>
      </c>
      <c r="AC53" s="65">
        <v>12787.1391303906</v>
      </c>
      <c r="AD53" s="48">
        <f t="shared" si="39"/>
        <v>1.565899967</v>
      </c>
      <c r="AE53" s="66">
        <v>1119.31779022853</v>
      </c>
      <c r="AF53" s="47">
        <f t="shared" si="11"/>
        <v>0.07452921942</v>
      </c>
      <c r="AG53" s="67"/>
      <c r="AH53" s="118">
        <v>14224.4772976956</v>
      </c>
      <c r="AI53" s="48">
        <f t="shared" si="40"/>
        <v>1.741914927</v>
      </c>
      <c r="AJ53" s="68">
        <f t="shared" si="58"/>
        <v>1437.338167</v>
      </c>
      <c r="AK53" s="36">
        <f t="shared" si="33"/>
        <v>0.1124049838</v>
      </c>
      <c r="AL53" s="29"/>
      <c r="AM53" s="69">
        <f t="shared" si="59"/>
        <v>8166</v>
      </c>
      <c r="AN53" s="48">
        <f t="shared" si="42"/>
        <v>1</v>
      </c>
      <c r="AO53" s="69">
        <f t="shared" si="60"/>
        <v>-4621.13913</v>
      </c>
      <c r="AQ53" s="71">
        <f t="shared" si="61"/>
        <v>11631.85435</v>
      </c>
      <c r="AR53" s="69">
        <f t="shared" si="62"/>
        <v>-1155.284783</v>
      </c>
      <c r="AT53" s="71">
        <f t="shared" si="63"/>
        <v>10476.56957</v>
      </c>
      <c r="AU53" s="69">
        <f t="shared" si="64"/>
        <v>-1155.284783</v>
      </c>
      <c r="AW53" s="71">
        <f t="shared" si="65"/>
        <v>9321.284783</v>
      </c>
      <c r="AX53" s="69">
        <f t="shared" si="66"/>
        <v>-1155.284783</v>
      </c>
      <c r="AZ53" s="72">
        <f t="shared" si="67"/>
        <v>8166</v>
      </c>
      <c r="BA53" s="48">
        <f t="shared" si="48"/>
        <v>1</v>
      </c>
      <c r="BB53" s="69">
        <f t="shared" si="36"/>
        <v>-1155.284783</v>
      </c>
      <c r="BD53" s="74">
        <f t="shared" si="68"/>
        <v>8492.64</v>
      </c>
      <c r="BE53" s="48">
        <f t="shared" si="50"/>
        <v>1.04</v>
      </c>
      <c r="BF53" s="69">
        <f t="shared" si="69"/>
        <v>326.64</v>
      </c>
      <c r="BG53" s="73"/>
    </row>
    <row r="54" ht="15.75" customHeight="1">
      <c r="A54" s="77" t="s">
        <v>136</v>
      </c>
      <c r="B54" s="83"/>
      <c r="C54" s="117" t="s">
        <v>135</v>
      </c>
      <c r="D54" s="85"/>
      <c r="E54" s="119"/>
      <c r="F54" s="107">
        <v>9007.0</v>
      </c>
      <c r="G54" s="60"/>
      <c r="H54" s="60"/>
      <c r="I54" s="47"/>
      <c r="J54" s="29"/>
      <c r="K54" s="29"/>
      <c r="L54" s="29"/>
      <c r="M54" s="61"/>
      <c r="N54" s="62"/>
      <c r="O54" s="18"/>
      <c r="P54" s="63"/>
      <c r="Q54" s="29"/>
      <c r="R54" s="63"/>
      <c r="S54" s="29"/>
      <c r="T54" s="63"/>
      <c r="U54" s="29"/>
      <c r="V54" s="63"/>
      <c r="W54" s="48"/>
      <c r="X54" s="48"/>
      <c r="Y54" s="63"/>
      <c r="Z54" s="48"/>
      <c r="AA54" s="63"/>
      <c r="AB54" s="64"/>
      <c r="AC54" s="65"/>
      <c r="AD54" s="48"/>
      <c r="AE54" s="66"/>
      <c r="AF54" s="47"/>
      <c r="AG54" s="67"/>
      <c r="AH54" s="108">
        <f>SUM($AG$40*0.33)</f>
        <v>5855.604188</v>
      </c>
      <c r="AI54" s="48"/>
      <c r="AJ54" s="68"/>
      <c r="AK54" s="36"/>
      <c r="AL54" s="29"/>
      <c r="AM54" s="109">
        <f>SUM($AL$40*0.33)</f>
        <v>5985.21</v>
      </c>
      <c r="AN54" s="48">
        <f t="shared" si="42"/>
        <v>0.6645064949</v>
      </c>
      <c r="AO54" s="69">
        <f t="shared" si="60"/>
        <v>5985.21</v>
      </c>
      <c r="AQ54" s="120">
        <f>AM54</f>
        <v>5985.21</v>
      </c>
      <c r="AR54" s="69"/>
      <c r="AT54" s="109">
        <f>SUM(AQ54*(1+AT3))</f>
        <v>6464.0268</v>
      </c>
      <c r="AU54" s="69"/>
      <c r="AW54" s="109">
        <f>SUM(AT54*(1+AW3))</f>
        <v>6981.148944</v>
      </c>
      <c r="AX54" s="69"/>
      <c r="AZ54" s="109">
        <f>SUM(AW54*(1+AZ3))</f>
        <v>7539.64086</v>
      </c>
      <c r="BA54" s="48">
        <f t="shared" si="48"/>
        <v>0.8370868058</v>
      </c>
      <c r="BB54" s="69">
        <f t="shared" si="36"/>
        <v>558.4919155</v>
      </c>
      <c r="BD54" s="109">
        <f>SUM(AZ54*(1+BD3))</f>
        <v>7841.226494</v>
      </c>
      <c r="BE54" s="48">
        <f t="shared" si="50"/>
        <v>0.870570278</v>
      </c>
      <c r="BF54" s="69">
        <f t="shared" si="69"/>
        <v>301.5856344</v>
      </c>
      <c r="BG54" s="73"/>
    </row>
    <row r="55" ht="15.75" customHeight="1">
      <c r="A55" s="96" t="s">
        <v>137</v>
      </c>
      <c r="B55" s="83" t="s">
        <v>138</v>
      </c>
      <c r="C55" s="117" t="s">
        <v>135</v>
      </c>
      <c r="D55" s="97"/>
      <c r="E55" s="59">
        <v>10556.0</v>
      </c>
      <c r="F55" s="59">
        <v>9769.0</v>
      </c>
      <c r="G55" s="60">
        <f t="shared" ref="G55:G68" si="70">+(E55/$E$72)</f>
        <v>0.04049409237</v>
      </c>
      <c r="H55" s="60">
        <f t="shared" ref="H55:H68" si="71">+(F55/$F$72)</f>
        <v>0.03769845328</v>
      </c>
      <c r="I55" s="47">
        <f t="shared" ref="I55:I68" si="72">SUM(H55-G55)</f>
        <v>-0.002795639095</v>
      </c>
      <c r="J55" s="29">
        <v>2094.0</v>
      </c>
      <c r="K55" s="29">
        <v>1296.0</v>
      </c>
      <c r="L55" s="29">
        <v>908.0</v>
      </c>
      <c r="M55" s="61">
        <f t="shared" ref="M55:M60" si="73">AVERAGE(J55:L55)</f>
        <v>1432.666667</v>
      </c>
      <c r="N55" s="62">
        <f t="shared" ref="N55:N60" si="74">+(M55/$M$72)</f>
        <v>0.01312097983</v>
      </c>
      <c r="O55" s="18"/>
      <c r="P55" s="63">
        <v>9793.6007472</v>
      </c>
      <c r="Q55" s="29"/>
      <c r="R55" s="63">
        <v>10430.184795768</v>
      </c>
      <c r="S55" s="29"/>
      <c r="T55" s="63">
        <v>10430.184795768</v>
      </c>
      <c r="U55" s="29"/>
      <c r="V55" s="63">
        <v>11034.2325909427</v>
      </c>
      <c r="W55" s="48">
        <f t="shared" ref="W55:W59" si="75">SUM(V55/$F55)</f>
        <v>1.129515057</v>
      </c>
      <c r="X55" s="48"/>
      <c r="Y55" s="63">
        <v>12329.3414165317</v>
      </c>
      <c r="Z55" s="48">
        <f t="shared" ref="Z55:Z59" si="76">SUM(Y55/$F55)</f>
        <v>1.262088383</v>
      </c>
      <c r="AA55" s="63">
        <f t="shared" ref="AA55:AA60" si="77">SUM(Y55-V55)</f>
        <v>1295.108826</v>
      </c>
      <c r="AB55" s="64">
        <f t="shared" ref="AB55:AB60" si="78">SUM(Y55-V55)/V55</f>
        <v>0.1173718983</v>
      </c>
      <c r="AC55" s="65">
        <v>13334.5621965972</v>
      </c>
      <c r="AD55" s="48">
        <f t="shared" ref="AD55:AD59" si="79">SUM(AC55/$F55)</f>
        <v>1.364987429</v>
      </c>
      <c r="AE55" s="66">
        <v>1295.10882558894</v>
      </c>
      <c r="AF55" s="47">
        <f t="shared" ref="AF55:AF60" si="80">SUM(AC55-Y55)/Y55</f>
        <v>0.08153077655</v>
      </c>
      <c r="AG55" s="67"/>
      <c r="AH55" s="118">
        <v>14224.4772976956</v>
      </c>
      <c r="AI55" s="48">
        <f t="shared" ref="AI55:AI59" si="81">SUM(AH55/$F55)</f>
        <v>1.456083253</v>
      </c>
      <c r="AJ55" s="68">
        <f t="shared" ref="AJ55:AJ59" si="82">SUM(AH55-AC55)</f>
        <v>889.9151011</v>
      </c>
      <c r="AK55" s="36">
        <f t="shared" ref="AK55:AK59" si="83">SUM(AH55-AC55)/AC55</f>
        <v>0.06673748174</v>
      </c>
      <c r="AL55" s="29"/>
      <c r="AM55" s="69">
        <f t="shared" ref="AM55:AM57" si="84">SUM(F55*$AP$23)</f>
        <v>9769</v>
      </c>
      <c r="AN55" s="48">
        <f t="shared" si="42"/>
        <v>1</v>
      </c>
      <c r="AO55" s="69">
        <f t="shared" si="60"/>
        <v>-3565.562197</v>
      </c>
      <c r="AQ55" s="71">
        <f t="shared" ref="AQ55:AQ57" si="85">SUM($AC55+($AO55*0.25))</f>
        <v>12443.17165</v>
      </c>
      <c r="AR55" s="69">
        <f t="shared" ref="AR55:AR59" si="86">SUM(AQ55-$AC55)</f>
        <v>-891.3905491</v>
      </c>
      <c r="AT55" s="71">
        <f t="shared" ref="AT55:AT57" si="87">SUM(AQ55+($AO55*0.25))</f>
        <v>11551.7811</v>
      </c>
      <c r="AU55" s="69">
        <f t="shared" ref="AU55:AU59" si="88">SUM(AT55-AQ55)</f>
        <v>-891.3905491</v>
      </c>
      <c r="AW55" s="71">
        <f t="shared" ref="AW55:AW57" si="89">SUM(AT55+($AO55*0.25))</f>
        <v>10660.39055</v>
      </c>
      <c r="AX55" s="69">
        <f t="shared" ref="AX55:AX59" si="90">SUM(AW55-AT55)</f>
        <v>-891.3905491</v>
      </c>
      <c r="AZ55" s="72">
        <f t="shared" ref="AZ55:AZ57" si="91">SUM(AW55+($AO55*0.25))</f>
        <v>9769</v>
      </c>
      <c r="BA55" s="48">
        <f t="shared" si="48"/>
        <v>1</v>
      </c>
      <c r="BB55" s="69">
        <f t="shared" si="36"/>
        <v>-891.3905491</v>
      </c>
      <c r="BD55" s="74">
        <f t="shared" ref="BD55:BD59" si="92">AZ55*(1+BD$3)</f>
        <v>10159.76</v>
      </c>
      <c r="BE55" s="48">
        <f t="shared" si="50"/>
        <v>1.04</v>
      </c>
      <c r="BF55" s="69">
        <f t="shared" si="69"/>
        <v>390.76</v>
      </c>
      <c r="BG55" s="73"/>
    </row>
    <row r="56" ht="15.75" customHeight="1">
      <c r="A56" s="96" t="s">
        <v>139</v>
      </c>
      <c r="B56" s="83" t="s">
        <v>140</v>
      </c>
      <c r="C56" s="97" t="s">
        <v>135</v>
      </c>
      <c r="D56" s="97"/>
      <c r="E56" s="59">
        <v>10045.0</v>
      </c>
      <c r="F56" s="59">
        <v>10489.0</v>
      </c>
      <c r="G56" s="60">
        <f t="shared" si="70"/>
        <v>0.03853383459</v>
      </c>
      <c r="H56" s="60">
        <f t="shared" si="71"/>
        <v>0.0404769246</v>
      </c>
      <c r="I56" s="47">
        <f t="shared" si="72"/>
        <v>0.001943090016</v>
      </c>
      <c r="J56" s="29">
        <v>4864.0</v>
      </c>
      <c r="K56" s="29">
        <v>4164.0</v>
      </c>
      <c r="L56" s="29">
        <v>3092.0</v>
      </c>
      <c r="M56" s="61">
        <f t="shared" si="73"/>
        <v>4040</v>
      </c>
      <c r="N56" s="62">
        <f t="shared" si="74"/>
        <v>0.03700006411</v>
      </c>
      <c r="O56" s="18"/>
      <c r="P56" s="63">
        <v>9793.6007472</v>
      </c>
      <c r="Q56" s="29"/>
      <c r="R56" s="63">
        <v>10430.184795768</v>
      </c>
      <c r="S56" s="29"/>
      <c r="T56" s="63">
        <v>10430.184795768</v>
      </c>
      <c r="U56" s="29"/>
      <c r="V56" s="63">
        <v>10794.6273810917</v>
      </c>
      <c r="W56" s="48">
        <f t="shared" si="75"/>
        <v>1.029137895</v>
      </c>
      <c r="X56" s="48"/>
      <c r="Y56" s="63">
        <v>11946.4878619355</v>
      </c>
      <c r="Z56" s="48">
        <f t="shared" si="76"/>
        <v>1.138953939</v>
      </c>
      <c r="AA56" s="63">
        <f t="shared" si="77"/>
        <v>1151.860481</v>
      </c>
      <c r="AB56" s="64">
        <f t="shared" si="78"/>
        <v>0.1067068311</v>
      </c>
      <c r="AC56" s="65">
        <v>12707.2815248632</v>
      </c>
      <c r="AD56" s="48">
        <f t="shared" si="79"/>
        <v>1.211486464</v>
      </c>
      <c r="AE56" s="66">
        <v>1151.86048084379</v>
      </c>
      <c r="AF56" s="47">
        <f t="shared" si="80"/>
        <v>0.06368345841</v>
      </c>
      <c r="AG56" s="67"/>
      <c r="AH56" s="65">
        <v>14224.4772976956</v>
      </c>
      <c r="AI56" s="48">
        <f t="shared" si="81"/>
        <v>1.356132834</v>
      </c>
      <c r="AJ56" s="68">
        <f t="shared" si="82"/>
        <v>1517.195773</v>
      </c>
      <c r="AK56" s="36">
        <f t="shared" si="83"/>
        <v>0.1193957787</v>
      </c>
      <c r="AL56" s="29"/>
      <c r="AM56" s="69">
        <f t="shared" si="84"/>
        <v>10489</v>
      </c>
      <c r="AN56" s="48">
        <f t="shared" si="42"/>
        <v>1</v>
      </c>
      <c r="AO56" s="69">
        <f t="shared" si="60"/>
        <v>-2218.281525</v>
      </c>
      <c r="AQ56" s="71">
        <f t="shared" si="85"/>
        <v>12152.71114</v>
      </c>
      <c r="AR56" s="69">
        <f t="shared" si="86"/>
        <v>-554.5703812</v>
      </c>
      <c r="AT56" s="71">
        <f t="shared" si="87"/>
        <v>11598.14076</v>
      </c>
      <c r="AU56" s="69">
        <f t="shared" si="88"/>
        <v>-554.5703812</v>
      </c>
      <c r="AW56" s="71">
        <f t="shared" si="89"/>
        <v>11043.57038</v>
      </c>
      <c r="AX56" s="69">
        <f t="shared" si="90"/>
        <v>-554.5703812</v>
      </c>
      <c r="AZ56" s="72">
        <f t="shared" si="91"/>
        <v>10489</v>
      </c>
      <c r="BA56" s="48">
        <f t="shared" si="48"/>
        <v>1</v>
      </c>
      <c r="BB56" s="69">
        <f t="shared" si="36"/>
        <v>-554.5703812</v>
      </c>
      <c r="BD56" s="74">
        <f t="shared" si="92"/>
        <v>10908.56</v>
      </c>
      <c r="BE56" s="48">
        <f t="shared" si="50"/>
        <v>1.04</v>
      </c>
      <c r="BF56" s="69">
        <f t="shared" si="69"/>
        <v>419.56</v>
      </c>
      <c r="BG56" s="73"/>
    </row>
    <row r="57" ht="15.75" customHeight="1">
      <c r="A57" s="84" t="s">
        <v>141</v>
      </c>
      <c r="B57" s="83" t="s">
        <v>142</v>
      </c>
      <c r="C57" s="117" t="s">
        <v>135</v>
      </c>
      <c r="D57" s="85"/>
      <c r="E57" s="59">
        <v>10915.0</v>
      </c>
      <c r="F57" s="59">
        <v>10838.0</v>
      </c>
      <c r="G57" s="60">
        <f t="shared" si="70"/>
        <v>0.04187125978</v>
      </c>
      <c r="H57" s="60">
        <f t="shared" si="71"/>
        <v>0.0418237114</v>
      </c>
      <c r="I57" s="47">
        <f t="shared" si="72"/>
        <v>-0.00004754838501</v>
      </c>
      <c r="J57" s="29">
        <v>4494.0</v>
      </c>
      <c r="K57" s="29">
        <v>3364.0</v>
      </c>
      <c r="L57" s="29">
        <v>2719.0</v>
      </c>
      <c r="M57" s="61">
        <f t="shared" si="73"/>
        <v>3525.666667</v>
      </c>
      <c r="N57" s="62">
        <f t="shared" si="74"/>
        <v>0.0322895774</v>
      </c>
      <c r="O57" s="18"/>
      <c r="P57" s="63">
        <v>9793.6007472</v>
      </c>
      <c r="Q57" s="29"/>
      <c r="R57" s="63">
        <v>10430.184795768</v>
      </c>
      <c r="S57" s="29"/>
      <c r="T57" s="63">
        <v>10430.184795768</v>
      </c>
      <c r="U57" s="29"/>
      <c r="V57" s="63">
        <v>11493.8334975781</v>
      </c>
      <c r="W57" s="48">
        <f t="shared" si="75"/>
        <v>1.06051241</v>
      </c>
      <c r="X57" s="48"/>
      <c r="Y57" s="63">
        <v>13156.3171771435</v>
      </c>
      <c r="Z57" s="48">
        <f t="shared" si="76"/>
        <v>1.213906364</v>
      </c>
      <c r="AA57" s="63">
        <f t="shared" si="77"/>
        <v>1662.48368</v>
      </c>
      <c r="AB57" s="64">
        <f t="shared" si="78"/>
        <v>0.1446413575</v>
      </c>
      <c r="AC57" s="65">
        <v>14892.3971766187</v>
      </c>
      <c r="AD57" s="48">
        <f t="shared" si="79"/>
        <v>1.3740909</v>
      </c>
      <c r="AE57" s="66">
        <v>1662.48367956531</v>
      </c>
      <c r="AF57" s="47">
        <f t="shared" si="80"/>
        <v>0.131957901</v>
      </c>
      <c r="AG57" s="67"/>
      <c r="AH57" s="118">
        <v>14224.4772976956</v>
      </c>
      <c r="AI57" s="48">
        <f t="shared" si="81"/>
        <v>1.312463305</v>
      </c>
      <c r="AJ57" s="68">
        <f t="shared" si="82"/>
        <v>-667.9198789</v>
      </c>
      <c r="AK57" s="36">
        <f t="shared" si="83"/>
        <v>-0.04484972238</v>
      </c>
      <c r="AL57" s="29"/>
      <c r="AM57" s="69">
        <f t="shared" si="84"/>
        <v>10838</v>
      </c>
      <c r="AN57" s="48">
        <f t="shared" si="42"/>
        <v>1</v>
      </c>
      <c r="AO57" s="69">
        <f t="shared" si="60"/>
        <v>-4054.397177</v>
      </c>
      <c r="AQ57" s="71">
        <f t="shared" si="85"/>
        <v>13878.79788</v>
      </c>
      <c r="AR57" s="69">
        <f t="shared" si="86"/>
        <v>-1013.599294</v>
      </c>
      <c r="AT57" s="71">
        <f t="shared" si="87"/>
        <v>12865.19859</v>
      </c>
      <c r="AU57" s="69">
        <f t="shared" si="88"/>
        <v>-1013.599294</v>
      </c>
      <c r="AW57" s="71">
        <f t="shared" si="89"/>
        <v>11851.59929</v>
      </c>
      <c r="AX57" s="69">
        <f t="shared" si="90"/>
        <v>-1013.599294</v>
      </c>
      <c r="AZ57" s="72">
        <f t="shared" si="91"/>
        <v>10838</v>
      </c>
      <c r="BA57" s="48">
        <f t="shared" si="48"/>
        <v>1</v>
      </c>
      <c r="BB57" s="69">
        <f t="shared" si="36"/>
        <v>-1013.599294</v>
      </c>
      <c r="BD57" s="74">
        <f t="shared" si="92"/>
        <v>11271.52</v>
      </c>
      <c r="BE57" s="48">
        <f t="shared" si="50"/>
        <v>1.04</v>
      </c>
      <c r="BF57" s="69">
        <f t="shared" si="69"/>
        <v>433.52</v>
      </c>
      <c r="BG57" s="73"/>
    </row>
    <row r="58" ht="15.75" customHeight="1">
      <c r="A58" s="84" t="s">
        <v>143</v>
      </c>
      <c r="B58" s="83" t="s">
        <v>144</v>
      </c>
      <c r="C58" s="121" t="s">
        <v>145</v>
      </c>
      <c r="D58" s="85"/>
      <c r="E58" s="59">
        <v>69.0</v>
      </c>
      <c r="F58" s="122">
        <v>65.0</v>
      </c>
      <c r="G58" s="60">
        <f t="shared" si="70"/>
        <v>0.0002646923431</v>
      </c>
      <c r="H58" s="60">
        <f t="shared" si="71"/>
        <v>0.0002508342167</v>
      </c>
      <c r="I58" s="47">
        <f t="shared" si="72"/>
        <v>-0.00001385812638</v>
      </c>
      <c r="J58" s="29">
        <v>131.0</v>
      </c>
      <c r="K58" s="29">
        <v>128.0</v>
      </c>
      <c r="L58" s="29">
        <v>126.0</v>
      </c>
      <c r="M58" s="61">
        <f t="shared" si="73"/>
        <v>128.3333333</v>
      </c>
      <c r="N58" s="62">
        <f t="shared" si="74"/>
        <v>0.001175332069</v>
      </c>
      <c r="O58" s="18"/>
      <c r="P58" s="63">
        <v>923.2630776</v>
      </c>
      <c r="Q58" s="29"/>
      <c r="R58" s="63">
        <v>983.275177644</v>
      </c>
      <c r="S58" s="29"/>
      <c r="T58" s="63">
        <v>983.275177644</v>
      </c>
      <c r="U58" s="29"/>
      <c r="V58" s="63">
        <v>1015.2917845951</v>
      </c>
      <c r="W58" s="48">
        <f t="shared" si="75"/>
        <v>15.61987361</v>
      </c>
      <c r="X58" s="48"/>
      <c r="Y58" s="63">
        <v>819.862614448076</v>
      </c>
      <c r="Z58" s="48">
        <f t="shared" si="76"/>
        <v>12.61327099</v>
      </c>
      <c r="AA58" s="63">
        <f t="shared" si="77"/>
        <v>-195.4291701</v>
      </c>
      <c r="AB58" s="64">
        <f t="shared" si="78"/>
        <v>-0.19248572</v>
      </c>
      <c r="AC58" s="65">
        <v>356.934981718407</v>
      </c>
      <c r="AD58" s="48">
        <f t="shared" si="79"/>
        <v>5.491307411</v>
      </c>
      <c r="AE58" s="66">
        <v>-195.429170147023</v>
      </c>
      <c r="AF58" s="47">
        <f t="shared" si="80"/>
        <v>-0.5646404953</v>
      </c>
      <c r="AG58" s="67"/>
      <c r="AH58" s="123">
        <v>933.953247217115</v>
      </c>
      <c r="AI58" s="48">
        <f t="shared" si="81"/>
        <v>14.3685115</v>
      </c>
      <c r="AJ58" s="68">
        <f t="shared" si="82"/>
        <v>577.0182655</v>
      </c>
      <c r="AK58" s="36">
        <f t="shared" si="83"/>
        <v>1.616592083</v>
      </c>
      <c r="AL58" s="29"/>
      <c r="AM58" s="69">
        <f>AM7</f>
        <v>600</v>
      </c>
      <c r="AN58" s="48">
        <f t="shared" si="42"/>
        <v>9.230769231</v>
      </c>
      <c r="AO58" s="69">
        <f t="shared" si="60"/>
        <v>243.0650183</v>
      </c>
      <c r="AQ58" s="124">
        <v>765.0</v>
      </c>
      <c r="AR58" s="69">
        <f t="shared" si="86"/>
        <v>408.0650183</v>
      </c>
      <c r="AT58" s="124">
        <v>710.0</v>
      </c>
      <c r="AU58" s="69">
        <f t="shared" si="88"/>
        <v>-55</v>
      </c>
      <c r="AW58" s="125">
        <v>700.0</v>
      </c>
      <c r="AX58" s="69">
        <f t="shared" si="90"/>
        <v>-10</v>
      </c>
      <c r="AZ58" s="91">
        <f>AZ7</f>
        <v>755.8272</v>
      </c>
      <c r="BA58" s="48">
        <f t="shared" si="48"/>
        <v>11.62811077</v>
      </c>
      <c r="BB58" s="69">
        <f t="shared" si="36"/>
        <v>55.8272</v>
      </c>
      <c r="BD58" s="92">
        <f t="shared" si="92"/>
        <v>786.060288</v>
      </c>
      <c r="BE58" s="48">
        <f t="shared" si="50"/>
        <v>12.0932352</v>
      </c>
      <c r="BF58" s="69">
        <f t="shared" si="69"/>
        <v>30.233088</v>
      </c>
      <c r="BG58" s="73"/>
    </row>
    <row r="59" ht="26.25" customHeight="1">
      <c r="A59" s="126" t="s">
        <v>146</v>
      </c>
      <c r="B59" s="83" t="s">
        <v>147</v>
      </c>
      <c r="C59" s="121" t="s">
        <v>145</v>
      </c>
      <c r="D59" s="85"/>
      <c r="E59" s="59">
        <v>83.0</v>
      </c>
      <c r="F59" s="122">
        <v>83.0</v>
      </c>
      <c r="G59" s="60">
        <f t="shared" si="70"/>
        <v>0.0003183980359</v>
      </c>
      <c r="H59" s="60">
        <f t="shared" si="71"/>
        <v>0.0003202959998</v>
      </c>
      <c r="I59" s="47">
        <f t="shared" si="72"/>
        <v>0.000001897963906</v>
      </c>
      <c r="J59" s="29">
        <v>111.0</v>
      </c>
      <c r="K59" s="29">
        <v>104.0</v>
      </c>
      <c r="L59" s="29">
        <v>95.0</v>
      </c>
      <c r="M59" s="61">
        <f t="shared" si="73"/>
        <v>103.3333333</v>
      </c>
      <c r="N59" s="62">
        <f t="shared" si="74"/>
        <v>0.0009463712767</v>
      </c>
      <c r="O59" s="18"/>
      <c r="P59" s="63">
        <v>923.2630776</v>
      </c>
      <c r="Q59" s="29"/>
      <c r="R59" s="63">
        <v>983.275177644</v>
      </c>
      <c r="S59" s="29"/>
      <c r="T59" s="63">
        <v>983.275177644</v>
      </c>
      <c r="U59" s="29"/>
      <c r="V59" s="63">
        <v>1015.2917845951</v>
      </c>
      <c r="W59" s="48">
        <f t="shared" si="75"/>
        <v>12.23243114</v>
      </c>
      <c r="X59" s="48"/>
      <c r="Y59" s="63">
        <v>1152.32834787676</v>
      </c>
      <c r="Z59" s="48">
        <f t="shared" si="76"/>
        <v>13.88347407</v>
      </c>
      <c r="AA59" s="63">
        <f t="shared" si="77"/>
        <v>137.0365633</v>
      </c>
      <c r="AB59" s="64">
        <f t="shared" si="78"/>
        <v>0.1349725915</v>
      </c>
      <c r="AC59" s="65">
        <v>1356.73835701501</v>
      </c>
      <c r="AD59" s="48">
        <f t="shared" si="79"/>
        <v>16.34624527</v>
      </c>
      <c r="AE59" s="66">
        <v>137.036563281661</v>
      </c>
      <c r="AF59" s="47">
        <f t="shared" si="80"/>
        <v>0.177388684</v>
      </c>
      <c r="AG59" s="67"/>
      <c r="AH59" s="127">
        <v>933.953247217115</v>
      </c>
      <c r="AI59" s="48">
        <f t="shared" si="81"/>
        <v>11.25244876</v>
      </c>
      <c r="AJ59" s="68">
        <f t="shared" si="82"/>
        <v>-422.7851098</v>
      </c>
      <c r="AK59" s="36">
        <f t="shared" si="83"/>
        <v>-0.3116187492</v>
      </c>
      <c r="AL59" s="29"/>
      <c r="AM59" s="69">
        <f>AM7</f>
        <v>600</v>
      </c>
      <c r="AN59" s="48">
        <f t="shared" si="42"/>
        <v>7.228915663</v>
      </c>
      <c r="AO59" s="69">
        <f t="shared" si="60"/>
        <v>-756.738357</v>
      </c>
      <c r="AQ59" s="71">
        <v>1167.5537677612574</v>
      </c>
      <c r="AR59" s="69">
        <f t="shared" si="86"/>
        <v>-189.1845893</v>
      </c>
      <c r="AT59" s="71">
        <v>978.3691785075049</v>
      </c>
      <c r="AU59" s="69">
        <f t="shared" si="88"/>
        <v>-189.1845893</v>
      </c>
      <c r="AW59" s="71">
        <f>SUM(AT59+($AO59*0.25))</f>
        <v>789.1845893</v>
      </c>
      <c r="AX59" s="69">
        <f t="shared" si="90"/>
        <v>-189.1845893</v>
      </c>
      <c r="AZ59" s="91">
        <f>AZ7</f>
        <v>755.8272</v>
      </c>
      <c r="BA59" s="48">
        <f t="shared" si="48"/>
        <v>9.106351807</v>
      </c>
      <c r="BB59" s="69">
        <f t="shared" si="36"/>
        <v>-33.35738925</v>
      </c>
      <c r="BD59" s="92">
        <f t="shared" si="92"/>
        <v>786.060288</v>
      </c>
      <c r="BE59" s="48">
        <f t="shared" si="50"/>
        <v>9.47060588</v>
      </c>
      <c r="BF59" s="69">
        <f t="shared" si="69"/>
        <v>30.233088</v>
      </c>
      <c r="BG59" s="73"/>
    </row>
    <row r="60" ht="15.75" customHeight="1">
      <c r="A60" s="84" t="s">
        <v>148</v>
      </c>
      <c r="B60" s="83" t="s">
        <v>149</v>
      </c>
      <c r="C60" s="128" t="s">
        <v>150</v>
      </c>
      <c r="D60" s="85"/>
      <c r="E60" s="59">
        <v>24.0</v>
      </c>
      <c r="F60" s="122">
        <v>24.0</v>
      </c>
      <c r="G60" s="60">
        <f t="shared" si="70"/>
        <v>0.00009206690195</v>
      </c>
      <c r="H60" s="60">
        <f t="shared" si="71"/>
        <v>0.00009261571079</v>
      </c>
      <c r="I60" s="47">
        <f t="shared" si="72"/>
        <v>0.0000005488088402</v>
      </c>
      <c r="J60" s="29">
        <v>25.0</v>
      </c>
      <c r="K60" s="29">
        <v>25.0</v>
      </c>
      <c r="L60" s="29">
        <v>23.0</v>
      </c>
      <c r="M60" s="61">
        <f t="shared" si="73"/>
        <v>24.33333333</v>
      </c>
      <c r="N60" s="62">
        <f t="shared" si="74"/>
        <v>0.0002228551716</v>
      </c>
      <c r="O60" s="18"/>
      <c r="P60" s="63">
        <v>1227.121812</v>
      </c>
      <c r="Q60" s="29"/>
      <c r="R60" s="63">
        <v>1306.88472978</v>
      </c>
      <c r="S60" s="29"/>
      <c r="T60" s="63">
        <v>1306.88472978</v>
      </c>
      <c r="U60" s="29"/>
      <c r="V60" s="63">
        <v>1349.43844787956</v>
      </c>
      <c r="W60" s="48"/>
      <c r="X60" s="48"/>
      <c r="Y60" s="63">
        <v>1492.30448167097</v>
      </c>
      <c r="Z60" s="48"/>
      <c r="AA60" s="63">
        <f t="shared" si="77"/>
        <v>142.8660338</v>
      </c>
      <c r="AB60" s="64">
        <f t="shared" si="78"/>
        <v>0.1058707302</v>
      </c>
      <c r="AC60" s="65">
        <v>1602.40443770685</v>
      </c>
      <c r="AD60" s="48"/>
      <c r="AE60" s="66">
        <v>142.866033791412</v>
      </c>
      <c r="AF60" s="47">
        <f t="shared" si="80"/>
        <v>0.07377847979</v>
      </c>
      <c r="AG60" s="67"/>
      <c r="AH60" s="129"/>
      <c r="AI60" s="48"/>
      <c r="AJ60" s="88"/>
      <c r="AK60" s="36"/>
      <c r="AL60" s="29"/>
      <c r="AN60" s="48"/>
      <c r="AO60" s="69"/>
      <c r="AQ60" s="71"/>
      <c r="AR60" s="69"/>
      <c r="AT60" s="71"/>
      <c r="AU60" s="69"/>
      <c r="AW60" s="71"/>
      <c r="AX60" s="69"/>
      <c r="AZ60" s="72"/>
      <c r="BA60" s="48"/>
      <c r="BB60" s="69"/>
      <c r="BD60" s="74"/>
      <c r="BE60" s="48"/>
      <c r="BF60" s="69"/>
    </row>
    <row r="61" ht="15.75" customHeight="1">
      <c r="A61" s="130" t="s">
        <v>151</v>
      </c>
      <c r="B61" s="78" t="s">
        <v>152</v>
      </c>
      <c r="C61" s="131" t="s">
        <v>150</v>
      </c>
      <c r="D61" s="58"/>
      <c r="E61" s="59">
        <v>120.0</v>
      </c>
      <c r="F61" s="122">
        <v>121.0</v>
      </c>
      <c r="G61" s="60">
        <f t="shared" si="70"/>
        <v>0.0004603345097</v>
      </c>
      <c r="H61" s="60">
        <f t="shared" si="71"/>
        <v>0.0004669375419</v>
      </c>
      <c r="I61" s="47">
        <f t="shared" si="72"/>
        <v>0.00000660303215</v>
      </c>
      <c r="J61" s="29"/>
      <c r="K61" s="29"/>
      <c r="L61" s="29"/>
      <c r="M61" s="61"/>
      <c r="N61" s="62"/>
      <c r="O61" s="18"/>
      <c r="P61" s="63"/>
      <c r="Q61" s="29"/>
      <c r="R61" s="63"/>
      <c r="S61" s="29"/>
      <c r="T61" s="63"/>
      <c r="U61" s="29"/>
      <c r="V61" s="63"/>
      <c r="W61" s="48"/>
      <c r="X61" s="48"/>
      <c r="Y61" s="63"/>
      <c r="Z61" s="48"/>
      <c r="AA61" s="63"/>
      <c r="AB61" s="64"/>
      <c r="AC61" s="48"/>
      <c r="AD61" s="48"/>
      <c r="AE61" s="66"/>
      <c r="AF61" s="47"/>
      <c r="AG61" s="67"/>
      <c r="AH61" s="108">
        <v>1516.15724387621</v>
      </c>
      <c r="AI61" s="48">
        <f t="shared" ref="AI61:AI68" si="93">SUM(AH61/$F61)</f>
        <v>12.53022516</v>
      </c>
      <c r="AJ61" s="68"/>
      <c r="AK61" s="36"/>
      <c r="AL61" s="29"/>
      <c r="AM61" s="69">
        <v>1200.0</v>
      </c>
      <c r="AN61" s="48">
        <f t="shared" ref="AN61:AN68" si="94">SUM(AM61/$F61)</f>
        <v>9.917355372</v>
      </c>
      <c r="AO61" s="69">
        <f>SUM(AN61-$AC61)</f>
        <v>9.917355372</v>
      </c>
      <c r="AP61" s="70">
        <v>4.0</v>
      </c>
      <c r="AQ61" s="72">
        <f t="shared" ref="AQ61:AQ65" si="95">$AQ$8</f>
        <v>1200</v>
      </c>
      <c r="AR61" s="69">
        <f t="shared" ref="AR61:AR68" si="96">SUM(AQ61-$AC61)</f>
        <v>1200</v>
      </c>
      <c r="AT61" s="91">
        <f t="shared" ref="AT61:AT65" si="97">$AT$8</f>
        <v>1296</v>
      </c>
      <c r="AU61" s="69">
        <f t="shared" ref="AU61:AU68" si="98">SUM(AT61-AQ61)</f>
        <v>96</v>
      </c>
      <c r="AW61" s="91">
        <f t="shared" ref="AW61:AW66" si="99">$AW$8</f>
        <v>1399.68</v>
      </c>
      <c r="AX61" s="69">
        <f t="shared" ref="AX61:AX69" si="100">SUM(AW61-AT61)</f>
        <v>103.68</v>
      </c>
      <c r="AZ61" s="91">
        <f t="shared" ref="AZ61:AZ66" si="101">$AZ$8</f>
        <v>1511.6544</v>
      </c>
      <c r="BA61" s="48">
        <f t="shared" ref="BA61:BA69" si="102">SUM(AZ61/$F61)</f>
        <v>12.49301157</v>
      </c>
      <c r="BB61" s="69">
        <f t="shared" ref="BB61:BB69" si="103">SUM(AZ61-AW61)</f>
        <v>111.9744</v>
      </c>
      <c r="BD61" s="92">
        <f t="shared" ref="BD61:BD66" si="104">AZ61*(1+BD$3)</f>
        <v>1572.120576</v>
      </c>
      <c r="BE61" s="48">
        <f t="shared" ref="BE61:BE69" si="105">SUM(BD61/$F61)</f>
        <v>12.99273203</v>
      </c>
      <c r="BF61" s="69">
        <f t="shared" ref="BF61:BF69" si="106">SUM(BD61-AZ61)</f>
        <v>60.466176</v>
      </c>
      <c r="BG61" s="73"/>
    </row>
    <row r="62" ht="15.75" customHeight="1">
      <c r="A62" s="84" t="s">
        <v>153</v>
      </c>
      <c r="B62" s="83" t="s">
        <v>154</v>
      </c>
      <c r="C62" s="128" t="s">
        <v>150</v>
      </c>
      <c r="D62" s="85"/>
      <c r="E62" s="59">
        <v>185.0</v>
      </c>
      <c r="F62" s="122">
        <v>171.0</v>
      </c>
      <c r="G62" s="60">
        <f t="shared" si="70"/>
        <v>0.0007096823692</v>
      </c>
      <c r="H62" s="60">
        <f t="shared" si="71"/>
        <v>0.0006598869394</v>
      </c>
      <c r="I62" s="47">
        <f t="shared" si="72"/>
        <v>-0.00004979542982</v>
      </c>
      <c r="J62" s="29">
        <v>424.0</v>
      </c>
      <c r="K62" s="29">
        <v>424.0</v>
      </c>
      <c r="L62" s="29">
        <v>422.0</v>
      </c>
      <c r="M62" s="61">
        <f t="shared" ref="M62:M68" si="107">AVERAGE(J62:L62)</f>
        <v>423.3333333</v>
      </c>
      <c r="N62" s="62">
        <f t="shared" ref="N62:N68" si="108">+(M62/$M$72)</f>
        <v>0.003877069424</v>
      </c>
      <c r="O62" s="18"/>
      <c r="P62" s="63">
        <v>1227.121812</v>
      </c>
      <c r="Q62" s="29"/>
      <c r="R62" s="63">
        <v>1306.88472978</v>
      </c>
      <c r="S62" s="29"/>
      <c r="T62" s="63">
        <v>1306.88472978</v>
      </c>
      <c r="U62" s="29"/>
      <c r="V62" s="63">
        <v>1349.43844787956</v>
      </c>
      <c r="W62" s="48">
        <f t="shared" ref="W62:W68" si="109">SUM(V62/$F62)</f>
        <v>7.891452912</v>
      </c>
      <c r="X62" s="48"/>
      <c r="Y62" s="63">
        <v>1419.15230119691</v>
      </c>
      <c r="Z62" s="48">
        <f t="shared" ref="Z62:Z68" si="110">SUM(Y62/$F62)</f>
        <v>8.299136264</v>
      </c>
      <c r="AA62" s="63">
        <f t="shared" ref="AA62:AA68" si="111">SUM(Y62-V62)</f>
        <v>69.71385332</v>
      </c>
      <c r="AB62" s="64">
        <f t="shared" ref="AB62:AB68" si="112">SUM(Y62-V62)/V62</f>
        <v>0.05166138065</v>
      </c>
      <c r="AC62" s="65">
        <v>1384.41746979376</v>
      </c>
      <c r="AD62" s="48">
        <f t="shared" ref="AD62:AD68" si="113">SUM(AC62/$F62)</f>
        <v>8.096008595</v>
      </c>
      <c r="AE62" s="66">
        <v>69.713853317345</v>
      </c>
      <c r="AF62" s="47">
        <f t="shared" ref="AF62:AF68" si="114">SUM(AC62-Y62)/Y62</f>
        <v>-0.02447576019</v>
      </c>
      <c r="AG62" s="67"/>
      <c r="AH62" s="132">
        <v>1516.15724387621</v>
      </c>
      <c r="AI62" s="48">
        <f t="shared" si="93"/>
        <v>8.866416631</v>
      </c>
      <c r="AJ62" s="68">
        <f t="shared" ref="AJ62:AJ68" si="115">SUM(AH62-AC62)</f>
        <v>131.7397741</v>
      </c>
      <c r="AK62" s="36">
        <f t="shared" ref="AK62:AK68" si="116">SUM(AH62-AC62)/AC62</f>
        <v>0.09515899428</v>
      </c>
      <c r="AL62" s="29"/>
      <c r="AM62" s="69">
        <v>1200.0</v>
      </c>
      <c r="AN62" s="48">
        <f t="shared" si="94"/>
        <v>7.01754386</v>
      </c>
      <c r="AO62" s="69">
        <f t="shared" ref="AO62:AO68" si="117">SUM(AM62-$AC62)</f>
        <v>-184.4174698</v>
      </c>
      <c r="AQ62" s="72">
        <f t="shared" si="95"/>
        <v>1200</v>
      </c>
      <c r="AR62" s="69">
        <f t="shared" si="96"/>
        <v>-184.4174698</v>
      </c>
      <c r="AT62" s="91">
        <f t="shared" si="97"/>
        <v>1296</v>
      </c>
      <c r="AU62" s="69">
        <f t="shared" si="98"/>
        <v>96</v>
      </c>
      <c r="AW62" s="91">
        <f t="shared" si="99"/>
        <v>1399.68</v>
      </c>
      <c r="AX62" s="69">
        <f t="shared" si="100"/>
        <v>103.68</v>
      </c>
      <c r="AZ62" s="91">
        <f t="shared" si="101"/>
        <v>1511.6544</v>
      </c>
      <c r="BA62" s="48">
        <f t="shared" si="102"/>
        <v>8.840084211</v>
      </c>
      <c r="BB62" s="69">
        <f t="shared" si="103"/>
        <v>111.9744</v>
      </c>
      <c r="BD62" s="92">
        <f t="shared" si="104"/>
        <v>1572.120576</v>
      </c>
      <c r="BE62" s="48">
        <f t="shared" si="105"/>
        <v>9.193687579</v>
      </c>
      <c r="BF62" s="69">
        <f t="shared" si="106"/>
        <v>60.466176</v>
      </c>
      <c r="BG62" s="73"/>
    </row>
    <row r="63" ht="15.75" customHeight="1">
      <c r="A63" s="84" t="s">
        <v>155</v>
      </c>
      <c r="B63" s="78" t="s">
        <v>156</v>
      </c>
      <c r="C63" s="128" t="s">
        <v>150</v>
      </c>
      <c r="D63" s="85"/>
      <c r="E63" s="59">
        <v>254.0</v>
      </c>
      <c r="F63" s="59">
        <v>262.0</v>
      </c>
      <c r="G63" s="60">
        <f t="shared" si="70"/>
        <v>0.0009743747123</v>
      </c>
      <c r="H63" s="60">
        <f t="shared" si="71"/>
        <v>0.001011054843</v>
      </c>
      <c r="I63" s="47">
        <f t="shared" si="72"/>
        <v>0.00003668013049</v>
      </c>
      <c r="J63" s="29">
        <v>495.0</v>
      </c>
      <c r="K63" s="29">
        <v>438.0</v>
      </c>
      <c r="L63" s="29">
        <v>417.0</v>
      </c>
      <c r="M63" s="61">
        <f t="shared" si="107"/>
        <v>450</v>
      </c>
      <c r="N63" s="62">
        <f t="shared" si="108"/>
        <v>0.00412129427</v>
      </c>
      <c r="O63" s="18"/>
      <c r="P63" s="63">
        <v>1227.121812</v>
      </c>
      <c r="Q63" s="29"/>
      <c r="R63" s="63">
        <v>1306.88472978</v>
      </c>
      <c r="S63" s="29"/>
      <c r="T63" s="63">
        <v>1306.88472978</v>
      </c>
      <c r="U63" s="29"/>
      <c r="V63" s="63">
        <v>1349.43844787956</v>
      </c>
      <c r="W63" s="48">
        <f t="shared" si="109"/>
        <v>5.150528427</v>
      </c>
      <c r="X63" s="48"/>
      <c r="Y63" s="63">
        <v>1457.64329785313</v>
      </c>
      <c r="Z63" s="48">
        <f t="shared" si="110"/>
        <v>5.563524038</v>
      </c>
      <c r="AA63" s="63">
        <f t="shared" si="111"/>
        <v>108.20485</v>
      </c>
      <c r="AB63" s="64">
        <f t="shared" si="112"/>
        <v>0.08018509488</v>
      </c>
      <c r="AC63" s="65">
        <v>1497.39075377623</v>
      </c>
      <c r="AD63" s="48">
        <f t="shared" si="113"/>
        <v>5.715231885</v>
      </c>
      <c r="AE63" s="66">
        <v>108.204849973568</v>
      </c>
      <c r="AF63" s="47">
        <f t="shared" si="114"/>
        <v>0.02726830081</v>
      </c>
      <c r="AG63" s="67"/>
      <c r="AH63" s="132">
        <v>1516.15724387621</v>
      </c>
      <c r="AI63" s="48">
        <f t="shared" si="93"/>
        <v>5.786859709</v>
      </c>
      <c r="AJ63" s="68">
        <f t="shared" si="115"/>
        <v>18.7664901</v>
      </c>
      <c r="AK63" s="36">
        <f t="shared" si="116"/>
        <v>0.01253279416</v>
      </c>
      <c r="AL63" s="29"/>
      <c r="AM63" s="69">
        <v>1200.0</v>
      </c>
      <c r="AN63" s="48">
        <f t="shared" si="94"/>
        <v>4.580152672</v>
      </c>
      <c r="AO63" s="69">
        <f t="shared" si="117"/>
        <v>-297.3907538</v>
      </c>
      <c r="AQ63" s="72">
        <f t="shared" si="95"/>
        <v>1200</v>
      </c>
      <c r="AR63" s="69">
        <f t="shared" si="96"/>
        <v>-297.3907538</v>
      </c>
      <c r="AT63" s="91">
        <f t="shared" si="97"/>
        <v>1296</v>
      </c>
      <c r="AU63" s="69">
        <f t="shared" si="98"/>
        <v>96</v>
      </c>
      <c r="AW63" s="91">
        <f t="shared" si="99"/>
        <v>1399.68</v>
      </c>
      <c r="AX63" s="69">
        <f t="shared" si="100"/>
        <v>103.68</v>
      </c>
      <c r="AZ63" s="91">
        <f t="shared" si="101"/>
        <v>1511.6544</v>
      </c>
      <c r="BA63" s="48">
        <f t="shared" si="102"/>
        <v>5.769673282</v>
      </c>
      <c r="BB63" s="69">
        <f t="shared" si="103"/>
        <v>111.9744</v>
      </c>
      <c r="BD63" s="92">
        <f t="shared" si="104"/>
        <v>1572.120576</v>
      </c>
      <c r="BE63" s="48">
        <f t="shared" si="105"/>
        <v>6.000460214</v>
      </c>
      <c r="BF63" s="69">
        <f t="shared" si="106"/>
        <v>60.466176</v>
      </c>
      <c r="BG63" s="73"/>
    </row>
    <row r="64" ht="15.75" customHeight="1">
      <c r="A64" s="84" t="s">
        <v>157</v>
      </c>
      <c r="B64" s="78" t="s">
        <v>152</v>
      </c>
      <c r="C64" s="128" t="s">
        <v>150</v>
      </c>
      <c r="D64" s="85"/>
      <c r="E64" s="59">
        <v>265.0</v>
      </c>
      <c r="F64" s="59">
        <v>267.0</v>
      </c>
      <c r="G64" s="60">
        <f t="shared" si="70"/>
        <v>0.001016572042</v>
      </c>
      <c r="H64" s="60">
        <f t="shared" si="71"/>
        <v>0.001030349783</v>
      </c>
      <c r="I64" s="47">
        <f t="shared" si="72"/>
        <v>0.00001377774018</v>
      </c>
      <c r="J64" s="29">
        <v>357.0</v>
      </c>
      <c r="K64" s="29">
        <v>350.0</v>
      </c>
      <c r="L64" s="29">
        <v>341.0</v>
      </c>
      <c r="M64" s="61">
        <f t="shared" si="107"/>
        <v>349.3333333</v>
      </c>
      <c r="N64" s="62">
        <f t="shared" si="108"/>
        <v>0.003199345477</v>
      </c>
      <c r="O64" s="18"/>
      <c r="P64" s="63">
        <v>1227.121812</v>
      </c>
      <c r="Q64" s="29"/>
      <c r="R64" s="63">
        <v>1306.88472978</v>
      </c>
      <c r="S64" s="29"/>
      <c r="T64" s="63">
        <v>1306.88472978</v>
      </c>
      <c r="U64" s="29"/>
      <c r="V64" s="63">
        <v>1349.43844787956</v>
      </c>
      <c r="W64" s="48">
        <f t="shared" si="109"/>
        <v>5.054076584</v>
      </c>
      <c r="X64" s="48"/>
      <c r="Y64" s="63">
        <v>1424.89907626674</v>
      </c>
      <c r="Z64" s="48">
        <f t="shared" si="110"/>
        <v>5.33670066</v>
      </c>
      <c r="AA64" s="63">
        <f t="shared" si="111"/>
        <v>75.46062839</v>
      </c>
      <c r="AB64" s="64">
        <f t="shared" si="112"/>
        <v>0.05592002251</v>
      </c>
      <c r="AC64" s="65">
        <v>1390.93269451137</v>
      </c>
      <c r="AD64" s="48">
        <f t="shared" si="113"/>
        <v>5.209485747</v>
      </c>
      <c r="AE64" s="66">
        <v>75.4606283871772</v>
      </c>
      <c r="AF64" s="47">
        <f t="shared" si="114"/>
        <v>-0.02383774565</v>
      </c>
      <c r="AG64" s="67"/>
      <c r="AH64" s="132">
        <v>1516.15724387621</v>
      </c>
      <c r="AI64" s="48">
        <f t="shared" si="93"/>
        <v>5.67849155</v>
      </c>
      <c r="AJ64" s="68">
        <f t="shared" si="115"/>
        <v>125.2245494</v>
      </c>
      <c r="AK64" s="36">
        <f t="shared" si="116"/>
        <v>0.09002919398</v>
      </c>
      <c r="AL64" s="29"/>
      <c r="AM64" s="69">
        <v>1200.0</v>
      </c>
      <c r="AN64" s="48">
        <f t="shared" si="94"/>
        <v>4.494382022</v>
      </c>
      <c r="AO64" s="69">
        <f t="shared" si="117"/>
        <v>-190.9326945</v>
      </c>
      <c r="AQ64" s="72">
        <f t="shared" si="95"/>
        <v>1200</v>
      </c>
      <c r="AR64" s="69">
        <f t="shared" si="96"/>
        <v>-190.9326945</v>
      </c>
      <c r="AT64" s="91">
        <f t="shared" si="97"/>
        <v>1296</v>
      </c>
      <c r="AU64" s="69">
        <f t="shared" si="98"/>
        <v>96</v>
      </c>
      <c r="AW64" s="91">
        <f t="shared" si="99"/>
        <v>1399.68</v>
      </c>
      <c r="AX64" s="69">
        <f t="shared" si="100"/>
        <v>103.68</v>
      </c>
      <c r="AZ64" s="91">
        <f t="shared" si="101"/>
        <v>1511.6544</v>
      </c>
      <c r="BA64" s="48">
        <f t="shared" si="102"/>
        <v>5.661626966</v>
      </c>
      <c r="BB64" s="69">
        <f t="shared" si="103"/>
        <v>111.9744</v>
      </c>
      <c r="BD64" s="92">
        <f t="shared" si="104"/>
        <v>1572.120576</v>
      </c>
      <c r="BE64" s="48">
        <f t="shared" si="105"/>
        <v>5.888092045</v>
      </c>
      <c r="BF64" s="69">
        <f t="shared" si="106"/>
        <v>60.466176</v>
      </c>
      <c r="BG64" s="73"/>
    </row>
    <row r="65" ht="15.75" customHeight="1">
      <c r="A65" s="84" t="s">
        <v>158</v>
      </c>
      <c r="B65" s="83" t="s">
        <v>154</v>
      </c>
      <c r="C65" s="128" t="s">
        <v>150</v>
      </c>
      <c r="D65" s="85"/>
      <c r="E65" s="59">
        <v>358.0</v>
      </c>
      <c r="F65" s="59">
        <v>343.0</v>
      </c>
      <c r="G65" s="60">
        <f t="shared" si="70"/>
        <v>0.001373331287</v>
      </c>
      <c r="H65" s="60">
        <f t="shared" si="71"/>
        <v>0.001323632867</v>
      </c>
      <c r="I65" s="47">
        <f t="shared" si="72"/>
        <v>-0.00004969842071</v>
      </c>
      <c r="J65" s="29">
        <v>490.0</v>
      </c>
      <c r="K65" s="29">
        <v>490.0</v>
      </c>
      <c r="L65" s="29">
        <v>490.0</v>
      </c>
      <c r="M65" s="61">
        <f t="shared" si="107"/>
        <v>490</v>
      </c>
      <c r="N65" s="62">
        <f t="shared" si="108"/>
        <v>0.004487631538</v>
      </c>
      <c r="O65" s="18"/>
      <c r="P65" s="63">
        <v>1227.121812</v>
      </c>
      <c r="Q65" s="29"/>
      <c r="R65" s="63">
        <v>1306.88472978</v>
      </c>
      <c r="S65" s="29"/>
      <c r="T65" s="63">
        <v>1306.88472978</v>
      </c>
      <c r="U65" s="29"/>
      <c r="V65" s="63">
        <v>1349.43844787956</v>
      </c>
      <c r="W65" s="48">
        <f t="shared" si="109"/>
        <v>3.93422288</v>
      </c>
      <c r="X65" s="48"/>
      <c r="Y65" s="63">
        <v>1406.66551874236</v>
      </c>
      <c r="Z65" s="48">
        <f t="shared" si="110"/>
        <v>4.101065652</v>
      </c>
      <c r="AA65" s="63">
        <f t="shared" si="111"/>
        <v>57.22707086</v>
      </c>
      <c r="AB65" s="64">
        <f t="shared" si="112"/>
        <v>0.04240806311</v>
      </c>
      <c r="AC65" s="65">
        <v>1319.25910063455</v>
      </c>
      <c r="AD65" s="48">
        <f t="shared" si="113"/>
        <v>3.846236445</v>
      </c>
      <c r="AE65" s="66">
        <v>57.2270708627973</v>
      </c>
      <c r="AF65" s="47">
        <f t="shared" si="114"/>
        <v>-0.06213731477</v>
      </c>
      <c r="AG65" s="67"/>
      <c r="AH65" s="132">
        <v>1516.15724387621</v>
      </c>
      <c r="AI65" s="48">
        <f t="shared" si="93"/>
        <v>4.42028351</v>
      </c>
      <c r="AJ65" s="68">
        <f t="shared" si="115"/>
        <v>196.8981432</v>
      </c>
      <c r="AK65" s="36">
        <f t="shared" si="116"/>
        <v>0.1492490316</v>
      </c>
      <c r="AL65" s="29"/>
      <c r="AM65" s="69">
        <f t="shared" ref="AM65:AM68" si="118">SUM(F65*$AP$61)</f>
        <v>1372</v>
      </c>
      <c r="AN65" s="48">
        <f t="shared" si="94"/>
        <v>4</v>
      </c>
      <c r="AO65" s="69">
        <f t="shared" si="117"/>
        <v>52.74089937</v>
      </c>
      <c r="AQ65" s="72">
        <f t="shared" si="95"/>
        <v>1200</v>
      </c>
      <c r="AR65" s="69">
        <f t="shared" si="96"/>
        <v>-119.2591006</v>
      </c>
      <c r="AT65" s="91">
        <f t="shared" si="97"/>
        <v>1296</v>
      </c>
      <c r="AU65" s="69">
        <f t="shared" si="98"/>
        <v>96</v>
      </c>
      <c r="AW65" s="91">
        <f t="shared" si="99"/>
        <v>1399.68</v>
      </c>
      <c r="AX65" s="69">
        <f t="shared" si="100"/>
        <v>103.68</v>
      </c>
      <c r="AZ65" s="91">
        <f t="shared" si="101"/>
        <v>1511.6544</v>
      </c>
      <c r="BA65" s="48">
        <f t="shared" si="102"/>
        <v>4.407155685</v>
      </c>
      <c r="BB65" s="69">
        <f t="shared" si="103"/>
        <v>111.9744</v>
      </c>
      <c r="BD65" s="92">
        <f t="shared" si="104"/>
        <v>1572.120576</v>
      </c>
      <c r="BE65" s="48">
        <f t="shared" si="105"/>
        <v>4.583441913</v>
      </c>
      <c r="BF65" s="69">
        <f t="shared" si="106"/>
        <v>60.466176</v>
      </c>
      <c r="BG65" s="73"/>
    </row>
    <row r="66" ht="15.75" customHeight="1">
      <c r="A66" s="84" t="s">
        <v>159</v>
      </c>
      <c r="B66" s="78" t="s">
        <v>160</v>
      </c>
      <c r="C66" s="128" t="s">
        <v>150</v>
      </c>
      <c r="D66" s="85"/>
      <c r="E66" s="59">
        <v>362.0</v>
      </c>
      <c r="F66" s="59">
        <v>367.0</v>
      </c>
      <c r="G66" s="60">
        <f t="shared" si="70"/>
        <v>0.001388675771</v>
      </c>
      <c r="H66" s="60">
        <f t="shared" si="71"/>
        <v>0.001416248577</v>
      </c>
      <c r="I66" s="47">
        <f t="shared" si="72"/>
        <v>0.00002757280642</v>
      </c>
      <c r="J66" s="29">
        <v>371.0</v>
      </c>
      <c r="K66" s="29">
        <v>369.0</v>
      </c>
      <c r="L66" s="29">
        <v>368.0</v>
      </c>
      <c r="M66" s="61">
        <f t="shared" si="107"/>
        <v>369.3333333</v>
      </c>
      <c r="N66" s="62">
        <f t="shared" si="108"/>
        <v>0.003382514112</v>
      </c>
      <c r="O66" s="18"/>
      <c r="P66" s="63">
        <v>1227.121812</v>
      </c>
      <c r="Q66" s="29"/>
      <c r="R66" s="63">
        <v>1306.88472978</v>
      </c>
      <c r="S66" s="29"/>
      <c r="T66" s="63">
        <v>1306.88472978</v>
      </c>
      <c r="U66" s="29"/>
      <c r="V66" s="63">
        <v>1349.43844787956</v>
      </c>
      <c r="W66" s="48">
        <f t="shared" si="109"/>
        <v>3.676944</v>
      </c>
      <c r="X66" s="48"/>
      <c r="Y66" s="63">
        <v>1492.9944051484</v>
      </c>
      <c r="Z66" s="48">
        <f t="shared" si="110"/>
        <v>4.068104646</v>
      </c>
      <c r="AA66" s="63">
        <f t="shared" si="111"/>
        <v>143.5559573</v>
      </c>
      <c r="AB66" s="64">
        <f t="shared" si="112"/>
        <v>0.1063819973</v>
      </c>
      <c r="AC66" s="65">
        <v>1608.33343506077</v>
      </c>
      <c r="AD66" s="48">
        <f t="shared" si="113"/>
        <v>4.382379932</v>
      </c>
      <c r="AE66" s="66">
        <v>143.555957268838</v>
      </c>
      <c r="AF66" s="47">
        <f t="shared" si="114"/>
        <v>0.07725349105</v>
      </c>
      <c r="AG66" s="67"/>
      <c r="AH66" s="132">
        <v>1516.15724387621</v>
      </c>
      <c r="AI66" s="48">
        <f t="shared" si="93"/>
        <v>4.131218648</v>
      </c>
      <c r="AJ66" s="68">
        <f t="shared" si="115"/>
        <v>-92.17619118</v>
      </c>
      <c r="AK66" s="36">
        <f t="shared" si="116"/>
        <v>-0.05731161784</v>
      </c>
      <c r="AL66" s="29"/>
      <c r="AM66" s="69">
        <f t="shared" si="118"/>
        <v>1468</v>
      </c>
      <c r="AN66" s="48">
        <f t="shared" si="94"/>
        <v>4</v>
      </c>
      <c r="AO66" s="69">
        <f t="shared" si="117"/>
        <v>-140.3334351</v>
      </c>
      <c r="AQ66" s="71">
        <f t="shared" ref="AQ66:AQ68" si="119">SUM($AC66+($AO66*0.25))</f>
        <v>1573.250076</v>
      </c>
      <c r="AR66" s="69">
        <f t="shared" si="96"/>
        <v>-35.08335877</v>
      </c>
      <c r="AT66" s="71">
        <f t="shared" ref="AT66:AT68" si="120">SUM(AQ66+($AO66*0.25))</f>
        <v>1538.166718</v>
      </c>
      <c r="AU66" s="69">
        <f t="shared" si="98"/>
        <v>-35.08335877</v>
      </c>
      <c r="AW66" s="91">
        <f t="shared" si="99"/>
        <v>1399.68</v>
      </c>
      <c r="AX66" s="69">
        <f t="shared" si="100"/>
        <v>-138.4867175</v>
      </c>
      <c r="AZ66" s="91">
        <f t="shared" si="101"/>
        <v>1511.6544</v>
      </c>
      <c r="BA66" s="48">
        <f t="shared" si="102"/>
        <v>4.118949319</v>
      </c>
      <c r="BB66" s="69">
        <f t="shared" si="103"/>
        <v>111.9744</v>
      </c>
      <c r="BD66" s="92">
        <f t="shared" si="104"/>
        <v>1572.120576</v>
      </c>
      <c r="BE66" s="48">
        <f t="shared" si="105"/>
        <v>4.283707292</v>
      </c>
      <c r="BF66" s="69">
        <f t="shared" si="106"/>
        <v>60.466176</v>
      </c>
      <c r="BG66" s="73"/>
    </row>
    <row r="67" ht="15.75" customHeight="1">
      <c r="A67" s="84" t="s">
        <v>161</v>
      </c>
      <c r="B67" s="83" t="s">
        <v>162</v>
      </c>
      <c r="C67" s="128" t="s">
        <v>163</v>
      </c>
      <c r="D67" s="85"/>
      <c r="E67" s="59">
        <v>675.0</v>
      </c>
      <c r="F67" s="59">
        <v>676.0</v>
      </c>
      <c r="G67" s="60">
        <f t="shared" si="70"/>
        <v>0.002589381617</v>
      </c>
      <c r="H67" s="60">
        <f t="shared" si="71"/>
        <v>0.002608675854</v>
      </c>
      <c r="I67" s="47">
        <f t="shared" si="72"/>
        <v>0.00001929423658</v>
      </c>
      <c r="J67" s="29">
        <v>952.0</v>
      </c>
      <c r="K67" s="29">
        <v>904.0</v>
      </c>
      <c r="L67" s="29">
        <v>887.0</v>
      </c>
      <c r="M67" s="61">
        <f t="shared" si="107"/>
        <v>914.3333333</v>
      </c>
      <c r="N67" s="62">
        <f t="shared" si="108"/>
        <v>0.008373859394</v>
      </c>
      <c r="O67" s="18"/>
      <c r="P67" s="63">
        <v>2454.243624</v>
      </c>
      <c r="Q67" s="29"/>
      <c r="R67" s="63">
        <v>2613.76945956</v>
      </c>
      <c r="S67" s="29"/>
      <c r="T67" s="63">
        <v>2613.76945956</v>
      </c>
      <c r="U67" s="29"/>
      <c r="V67" s="63">
        <v>2698.87689575912</v>
      </c>
      <c r="W67" s="48">
        <f t="shared" si="109"/>
        <v>3.992421443</v>
      </c>
      <c r="X67" s="48"/>
      <c r="Y67" s="63">
        <v>3029.31369267355</v>
      </c>
      <c r="Z67" s="48">
        <f t="shared" si="110"/>
        <v>4.481233273</v>
      </c>
      <c r="AA67" s="63">
        <f t="shared" si="111"/>
        <v>330.4367969</v>
      </c>
      <c r="AB67" s="64">
        <f t="shared" si="112"/>
        <v>0.1224349274</v>
      </c>
      <c r="AC67" s="65">
        <v>3342.82365466891</v>
      </c>
      <c r="AD67" s="48">
        <f t="shared" si="113"/>
        <v>4.945005406</v>
      </c>
      <c r="AE67" s="66">
        <v>330.436796914425</v>
      </c>
      <c r="AF67" s="47">
        <f t="shared" si="114"/>
        <v>0.1034920757</v>
      </c>
      <c r="AG67" s="67"/>
      <c r="AH67" s="132">
        <v>2982.99367857512</v>
      </c>
      <c r="AI67" s="48">
        <f t="shared" si="93"/>
        <v>4.412712542</v>
      </c>
      <c r="AJ67" s="68">
        <f t="shared" si="115"/>
        <v>-359.8299761</v>
      </c>
      <c r="AK67" s="36">
        <f t="shared" si="116"/>
        <v>-0.1076425242</v>
      </c>
      <c r="AL67" s="29"/>
      <c r="AM67" s="69">
        <f t="shared" si="118"/>
        <v>2704</v>
      </c>
      <c r="AN67" s="48">
        <f t="shared" si="94"/>
        <v>4</v>
      </c>
      <c r="AO67" s="69">
        <f t="shared" si="117"/>
        <v>-638.8236547</v>
      </c>
      <c r="AQ67" s="71">
        <f t="shared" si="119"/>
        <v>3183.117741</v>
      </c>
      <c r="AR67" s="69">
        <f t="shared" si="96"/>
        <v>-159.7059137</v>
      </c>
      <c r="AT67" s="71">
        <f t="shared" si="120"/>
        <v>3023.411827</v>
      </c>
      <c r="AU67" s="69">
        <f t="shared" si="98"/>
        <v>-159.7059137</v>
      </c>
      <c r="AW67" s="71">
        <f>SUM(AT67+($AO67*0.25))</f>
        <v>2863.705914</v>
      </c>
      <c r="AX67" s="69">
        <f t="shared" si="100"/>
        <v>-159.7059137</v>
      </c>
      <c r="AZ67" s="133">
        <v>2200.0</v>
      </c>
      <c r="BA67" s="48">
        <f t="shared" si="102"/>
        <v>3.25443787</v>
      </c>
      <c r="BB67" s="69">
        <f t="shared" si="103"/>
        <v>-663.7059137</v>
      </c>
      <c r="BD67" s="92">
        <v>1632.5867520000002</v>
      </c>
      <c r="BE67" s="48">
        <f t="shared" si="105"/>
        <v>2.41506916</v>
      </c>
      <c r="BF67" s="69">
        <f t="shared" si="106"/>
        <v>-567.413248</v>
      </c>
      <c r="BG67" s="73"/>
    </row>
    <row r="68" ht="15.75" customHeight="1">
      <c r="A68" s="84" t="s">
        <v>164</v>
      </c>
      <c r="B68" s="83" t="s">
        <v>165</v>
      </c>
      <c r="C68" s="128" t="s">
        <v>163</v>
      </c>
      <c r="D68" s="85"/>
      <c r="E68" s="59">
        <v>1321.0</v>
      </c>
      <c r="F68" s="59">
        <v>1282.0</v>
      </c>
      <c r="G68" s="60">
        <f t="shared" si="70"/>
        <v>0.005067515728</v>
      </c>
      <c r="H68" s="60">
        <f t="shared" si="71"/>
        <v>0.004947222551</v>
      </c>
      <c r="I68" s="47">
        <f t="shared" si="72"/>
        <v>-0.0001202931768</v>
      </c>
      <c r="J68" s="29">
        <v>2373.0</v>
      </c>
      <c r="K68" s="29">
        <v>2279.0</v>
      </c>
      <c r="L68" s="29">
        <v>2213.0</v>
      </c>
      <c r="M68" s="61">
        <f t="shared" si="107"/>
        <v>2288.333333</v>
      </c>
      <c r="N68" s="62">
        <f t="shared" si="108"/>
        <v>0.02095754456</v>
      </c>
      <c r="O68" s="18"/>
      <c r="P68" s="63">
        <v>2454.243624</v>
      </c>
      <c r="Q68" s="29"/>
      <c r="R68" s="63">
        <v>2613.76945956</v>
      </c>
      <c r="S68" s="29"/>
      <c r="T68" s="63">
        <v>2613.76945956</v>
      </c>
      <c r="U68" s="29"/>
      <c r="V68" s="63">
        <v>2698.87689575912</v>
      </c>
      <c r="W68" s="48">
        <f t="shared" si="109"/>
        <v>2.105208187</v>
      </c>
      <c r="X68" s="48"/>
      <c r="Y68" s="63">
        <v>2715.11541320676</v>
      </c>
      <c r="Z68" s="48">
        <f t="shared" si="110"/>
        <v>2.117874737</v>
      </c>
      <c r="AA68" s="63">
        <f t="shared" si="111"/>
        <v>16.23851745</v>
      </c>
      <c r="AB68" s="64">
        <f t="shared" si="112"/>
        <v>0.006016768484</v>
      </c>
      <c r="AC68" s="65">
        <v>2130.52904311606</v>
      </c>
      <c r="AD68" s="48">
        <f t="shared" si="113"/>
        <v>1.661879129</v>
      </c>
      <c r="AE68" s="66">
        <v>16.2385174476399</v>
      </c>
      <c r="AF68" s="47">
        <f t="shared" si="114"/>
        <v>-0.2153081108</v>
      </c>
      <c r="AG68" s="67"/>
      <c r="AH68" s="132">
        <v>2982.99367857512</v>
      </c>
      <c r="AI68" s="48">
        <f t="shared" si="93"/>
        <v>2.326828142</v>
      </c>
      <c r="AJ68" s="68">
        <f t="shared" si="115"/>
        <v>852.4646355</v>
      </c>
      <c r="AK68" s="36">
        <f t="shared" si="116"/>
        <v>0.4001187584</v>
      </c>
      <c r="AL68" s="29"/>
      <c r="AM68" s="69">
        <f t="shared" si="118"/>
        <v>5128</v>
      </c>
      <c r="AN68" s="48">
        <f t="shared" si="94"/>
        <v>4</v>
      </c>
      <c r="AO68" s="69">
        <f t="shared" si="117"/>
        <v>2997.470957</v>
      </c>
      <c r="AQ68" s="71">
        <f t="shared" si="119"/>
        <v>2879.896782</v>
      </c>
      <c r="AR68" s="69">
        <f t="shared" si="96"/>
        <v>749.3677392</v>
      </c>
      <c r="AT68" s="71">
        <f t="shared" si="120"/>
        <v>3629.264522</v>
      </c>
      <c r="AU68" s="69">
        <f t="shared" si="98"/>
        <v>749.3677392</v>
      </c>
      <c r="AW68" s="71">
        <f>SUM($AC68+($AO68*0.25))</f>
        <v>2879.896782</v>
      </c>
      <c r="AX68" s="69">
        <f t="shared" si="100"/>
        <v>-749.3677392</v>
      </c>
      <c r="AZ68" s="133">
        <v>2200.0</v>
      </c>
      <c r="BA68" s="48">
        <f t="shared" si="102"/>
        <v>1.716068643</v>
      </c>
      <c r="BB68" s="69">
        <f t="shared" si="103"/>
        <v>-679.8967823</v>
      </c>
      <c r="BD68" s="92">
        <v>1632.5867520000002</v>
      </c>
      <c r="BE68" s="48">
        <f t="shared" si="105"/>
        <v>1.273468605</v>
      </c>
      <c r="BF68" s="69">
        <f t="shared" si="106"/>
        <v>-567.413248</v>
      </c>
      <c r="BG68" s="73"/>
    </row>
    <row r="69" ht="15.75" customHeight="1">
      <c r="A69" s="84" t="s">
        <v>166</v>
      </c>
      <c r="B69" s="134"/>
      <c r="C69" s="128" t="s">
        <v>150</v>
      </c>
      <c r="D69" s="85"/>
      <c r="E69" s="135"/>
      <c r="F69" s="136">
        <v>221.3</v>
      </c>
      <c r="G69" s="60"/>
      <c r="H69" s="60"/>
      <c r="I69" s="47"/>
      <c r="J69" s="29"/>
      <c r="K69" s="29"/>
      <c r="L69" s="29"/>
      <c r="M69" s="61"/>
      <c r="N69" s="62"/>
      <c r="O69" s="18"/>
      <c r="P69" s="113"/>
      <c r="Q69" s="116"/>
      <c r="R69" s="113"/>
      <c r="S69" s="116"/>
      <c r="T69" s="113"/>
      <c r="U69" s="116"/>
      <c r="V69" s="113"/>
      <c r="W69" s="48"/>
      <c r="X69" s="48"/>
      <c r="Y69" s="113"/>
      <c r="Z69" s="48"/>
      <c r="AA69" s="63"/>
      <c r="AB69" s="64"/>
      <c r="AC69" s="65"/>
      <c r="AD69" s="48"/>
      <c r="AE69" s="100"/>
      <c r="AF69" s="47"/>
      <c r="AG69" s="67"/>
      <c r="AH69" s="65"/>
      <c r="AI69" s="48"/>
      <c r="AJ69" s="68"/>
      <c r="AK69" s="36"/>
      <c r="AL69" s="29"/>
      <c r="AM69" s="69">
        <v>1200.0</v>
      </c>
      <c r="AT69" s="91">
        <f>$AT$8</f>
        <v>1296</v>
      </c>
      <c r="AU69" s="69"/>
      <c r="AW69" s="91">
        <f>$AW$8</f>
        <v>1399.68</v>
      </c>
      <c r="AX69" s="69">
        <f t="shared" si="100"/>
        <v>103.68</v>
      </c>
      <c r="AZ69" s="91">
        <f>$AZ$8</f>
        <v>1511.6544</v>
      </c>
      <c r="BA69" s="48">
        <f t="shared" si="102"/>
        <v>6.830792589</v>
      </c>
      <c r="BB69" s="69">
        <f t="shared" si="103"/>
        <v>111.9744</v>
      </c>
      <c r="BD69" s="92">
        <f>AZ69*(1+BD$3)</f>
        <v>1572.120576</v>
      </c>
      <c r="BE69" s="48">
        <f t="shared" si="105"/>
        <v>7.104024293</v>
      </c>
      <c r="BF69" s="69">
        <f t="shared" si="106"/>
        <v>60.466176</v>
      </c>
    </row>
    <row r="70" ht="15.75" customHeight="1">
      <c r="A70" s="137"/>
      <c r="B70" s="137"/>
      <c r="C70" s="15"/>
      <c r="D70" s="15"/>
      <c r="E70" s="15"/>
      <c r="F70" s="138"/>
      <c r="G70" s="139"/>
      <c r="H70" s="139"/>
      <c r="I70" s="15"/>
      <c r="J70" s="137"/>
      <c r="K70" s="137"/>
      <c r="L70" s="137"/>
      <c r="M70" s="29"/>
      <c r="N70" s="139"/>
      <c r="O70" s="18"/>
      <c r="P70" s="140"/>
      <c r="Q70" s="29"/>
      <c r="R70" s="140"/>
      <c r="S70" s="29"/>
      <c r="T70" s="140"/>
      <c r="U70" s="29"/>
      <c r="V70" s="140"/>
      <c r="W70" s="48"/>
      <c r="X70" s="48"/>
      <c r="Y70" s="140"/>
      <c r="Z70" s="48"/>
      <c r="AA70" s="48"/>
      <c r="AB70" s="48"/>
      <c r="AC70" s="29"/>
      <c r="AD70" s="48"/>
      <c r="AE70" s="141"/>
      <c r="AF70" s="48"/>
      <c r="AG70" s="29"/>
      <c r="AH70" s="29"/>
      <c r="AI70" s="48"/>
      <c r="AJ70" s="40"/>
      <c r="AK70" s="36"/>
      <c r="AL70" s="29"/>
    </row>
    <row r="71" ht="15.75" customHeight="1">
      <c r="A71" s="142"/>
      <c r="B71" s="142"/>
      <c r="C71" s="143"/>
      <c r="D71" s="143"/>
      <c r="E71" s="143"/>
      <c r="F71" s="144"/>
      <c r="G71" s="145"/>
      <c r="H71" s="145"/>
      <c r="I71" s="143"/>
      <c r="J71" s="142"/>
      <c r="K71" s="142"/>
      <c r="L71" s="142"/>
      <c r="M71" s="146"/>
      <c r="N71" s="145"/>
      <c r="O71" s="145"/>
      <c r="P71" s="63"/>
      <c r="Q71" s="147"/>
      <c r="R71" s="63"/>
      <c r="S71" s="147"/>
      <c r="T71" s="63"/>
      <c r="U71" s="147"/>
      <c r="V71" s="63"/>
      <c r="W71" s="148"/>
      <c r="X71" s="148"/>
      <c r="Y71" s="63"/>
      <c r="Z71" s="148"/>
      <c r="AA71" s="148"/>
      <c r="AB71" s="148"/>
      <c r="AC71" s="147"/>
      <c r="AD71" s="148"/>
      <c r="AE71" s="149"/>
      <c r="AF71" s="148"/>
      <c r="AG71" s="147"/>
      <c r="AH71" s="147"/>
      <c r="AI71" s="148"/>
      <c r="AJ71" s="40"/>
      <c r="AK71" s="36"/>
      <c r="AL71" s="147"/>
    </row>
    <row r="72" ht="15.75" customHeight="1">
      <c r="A72" s="150" t="s">
        <v>167</v>
      </c>
      <c r="B72" s="150"/>
      <c r="C72" s="151"/>
      <c r="D72" s="151"/>
      <c r="E72" s="152">
        <f t="shared" ref="E72:F72" si="121">SUM(E14:E69)</f>
        <v>260680</v>
      </c>
      <c r="F72" s="152">
        <f t="shared" si="121"/>
        <v>259135.3</v>
      </c>
      <c r="G72" s="153">
        <f t="shared" ref="G72:H72" si="122">SUM(G14:G71)</f>
        <v>1</v>
      </c>
      <c r="H72" s="153">
        <f t="shared" si="122"/>
        <v>0.9643881015</v>
      </c>
      <c r="I72" s="154">
        <f>SUM(I14:I69)</f>
        <v>-0.03561189849</v>
      </c>
      <c r="J72" s="150"/>
      <c r="K72" s="150"/>
      <c r="L72" s="150"/>
      <c r="M72" s="152">
        <f>SUM(M14:M69)</f>
        <v>109189</v>
      </c>
      <c r="N72" s="153">
        <f>SUM(N14:N71)</f>
        <v>1</v>
      </c>
      <c r="O72" s="153"/>
      <c r="P72" s="155">
        <f>SUM(P14:P70)</f>
        <v>193321.2195</v>
      </c>
      <c r="Q72" s="156"/>
      <c r="R72" s="157">
        <f>SUM(R14:R70)</f>
        <v>211900.0888</v>
      </c>
      <c r="S72" s="156"/>
      <c r="T72" s="157">
        <f>SUM(T14:T70)</f>
        <v>211900.0888</v>
      </c>
      <c r="U72" s="156"/>
      <c r="V72" s="157">
        <f>SUM(V14:V70)</f>
        <v>222349.1416</v>
      </c>
      <c r="W72" s="158"/>
      <c r="X72" s="158"/>
      <c r="Y72" s="157">
        <f>SUM(Y13:Y69)</f>
        <v>249322.0128</v>
      </c>
      <c r="Z72" s="158"/>
      <c r="AA72" s="157">
        <f>SUM(Y72-V72)</f>
        <v>26972.87125</v>
      </c>
      <c r="AB72" s="159">
        <f>SUM(Y72-V72)/V72</f>
        <v>0.1213086367</v>
      </c>
      <c r="AC72" s="157">
        <f>SUM(AC13:AC69)</f>
        <v>261757.816</v>
      </c>
      <c r="AD72" s="158"/>
      <c r="AE72" s="149"/>
      <c r="AF72" s="159" t="str">
        <f>SUM(AC72-Z72)/Z72</f>
        <v>#DIV/0!</v>
      </c>
      <c r="AG72" s="157"/>
      <c r="AH72" s="157">
        <f>SUM(AH13:AH69)</f>
        <v>281871.9426</v>
      </c>
      <c r="AI72" s="158"/>
      <c r="AJ72" s="160">
        <f>SUM(AJ14:AJ70)</f>
        <v>20783.63398</v>
      </c>
      <c r="AK72" s="161">
        <f>MEDIAN(AK14:AK69)</f>
        <v>0.09278447766</v>
      </c>
      <c r="AL72" s="162"/>
      <c r="AM72" s="157">
        <f>SUM(AM13:AM69)</f>
        <v>290403</v>
      </c>
      <c r="AN72" s="69"/>
      <c r="AO72" s="69"/>
      <c r="AQ72" s="163">
        <f>SUM(AQ13:AQ69)</f>
        <v>268271.4627</v>
      </c>
      <c r="AT72" s="163">
        <f>SUM(AT13:AT69)</f>
        <v>278637.1836</v>
      </c>
      <c r="AW72" s="163">
        <f>SUM(AW13:AW69)</f>
        <v>287105.9937</v>
      </c>
      <c r="AX72" s="81">
        <v>288708.1325326594</v>
      </c>
      <c r="AZ72" s="163">
        <f>SUM(AZ13:AZ69)</f>
        <v>297907.7933</v>
      </c>
      <c r="BD72" s="163">
        <f>SUM(BD13:BD69)</f>
        <v>308302.4786</v>
      </c>
    </row>
    <row r="73" ht="15.75" customHeight="1">
      <c r="A73" s="84" t="s">
        <v>168</v>
      </c>
      <c r="B73" s="84">
        <f>COUNTIF(B14:B69,"*")</f>
        <v>54</v>
      </c>
      <c r="C73" s="85"/>
      <c r="D73" s="85"/>
      <c r="E73" s="29">
        <f t="shared" ref="E73:F73" si="123">COUNTIF(E14:E70,"&gt;1")</f>
        <v>52</v>
      </c>
      <c r="F73" s="29">
        <f t="shared" si="123"/>
        <v>54</v>
      </c>
      <c r="G73" s="164"/>
      <c r="H73" s="164"/>
      <c r="I73" s="85"/>
      <c r="J73" s="84"/>
      <c r="K73" s="84"/>
      <c r="L73" s="84"/>
      <c r="M73" s="66"/>
      <c r="N73" s="164"/>
      <c r="O73" s="47"/>
      <c r="P73" s="29">
        <f>COUNTIF(P14:P70,"&gt;1")</f>
        <v>49</v>
      </c>
      <c r="Q73" s="29"/>
      <c r="R73" s="29">
        <f>COUNTIF(R14:R70,"&gt;1")</f>
        <v>53</v>
      </c>
      <c r="S73" s="29"/>
      <c r="T73" s="29">
        <f>COUNTIF(T14:T70,"&gt;1")</f>
        <v>53</v>
      </c>
      <c r="U73" s="29"/>
      <c r="V73" s="29">
        <f>COUNTIF(V14:V70,"&gt;1")</f>
        <v>53</v>
      </c>
      <c r="W73" s="48"/>
      <c r="X73" s="48"/>
      <c r="Y73" s="29">
        <f>COUNTIF(Y14:Y70,"&gt;1")</f>
        <v>53</v>
      </c>
      <c r="Z73" s="48"/>
      <c r="AA73" s="48"/>
      <c r="AB73" s="48"/>
      <c r="AC73" s="29">
        <f>COUNTIF(AC14:AC70,"&gt;1")</f>
        <v>53</v>
      </c>
      <c r="AD73" s="48"/>
      <c r="AE73" s="50"/>
      <c r="AF73" s="48"/>
      <c r="AG73" s="84"/>
      <c r="AH73" s="29">
        <f>COUNTIF(AH14:AH70,"&gt;1")</f>
        <v>52</v>
      </c>
      <c r="AI73" s="48"/>
      <c r="AJ73" s="165"/>
      <c r="AK73" s="166"/>
      <c r="AL73" s="29"/>
      <c r="AQ73" s="54">
        <f>SUM(AQ72-AC72)</f>
        <v>6513.646779</v>
      </c>
      <c r="AT73" s="54">
        <f>SUM(AT72-AQ72)</f>
        <v>10365.72082</v>
      </c>
      <c r="AW73" s="54">
        <f>SUM(AW72-AT72)</f>
        <v>8468.810126</v>
      </c>
      <c r="AZ73" s="54">
        <f>SUM(AZ72-AW72)</f>
        <v>10801.79965</v>
      </c>
      <c r="BD73" s="54">
        <f>SUM(BD72-AZ72)</f>
        <v>10394.68524</v>
      </c>
    </row>
    <row r="74" ht="15.75" customHeight="1">
      <c r="A74" s="93" t="s">
        <v>169</v>
      </c>
      <c r="B74" s="84"/>
      <c r="C74" s="85"/>
      <c r="D74" s="85"/>
      <c r="E74" s="85"/>
      <c r="F74" s="135"/>
      <c r="G74" s="164"/>
      <c r="H74" s="164"/>
      <c r="I74" s="167"/>
      <c r="J74" s="84"/>
      <c r="K74" s="84"/>
      <c r="L74" s="84"/>
      <c r="M74" s="66"/>
      <c r="N74" s="164"/>
      <c r="O74" s="47"/>
      <c r="P74" s="66"/>
      <c r="Q74" s="29"/>
      <c r="R74" s="29"/>
      <c r="S74" s="29"/>
      <c r="T74" s="29"/>
      <c r="U74" s="29"/>
      <c r="V74" s="29"/>
      <c r="W74" s="48"/>
      <c r="X74" s="48"/>
      <c r="Y74" s="29"/>
      <c r="Z74" s="48"/>
      <c r="AA74" s="48"/>
      <c r="AB74" s="48"/>
      <c r="AC74" s="66"/>
      <c r="AD74" s="48"/>
      <c r="AE74" s="50"/>
      <c r="AF74" s="48"/>
      <c r="AG74" s="29"/>
      <c r="AH74" s="66"/>
      <c r="AI74" s="48"/>
      <c r="AJ74" s="40"/>
      <c r="AK74" s="36"/>
      <c r="AL74" s="29"/>
      <c r="AQ74" s="69"/>
      <c r="AT74" s="69"/>
      <c r="AW74" s="69"/>
      <c r="AZ74" s="69"/>
      <c r="BD74" s="69"/>
    </row>
    <row r="75" ht="15.75" customHeight="1">
      <c r="A75" s="84"/>
      <c r="B75" s="84"/>
      <c r="C75" s="85"/>
      <c r="D75" s="85"/>
      <c r="E75" s="85"/>
      <c r="F75" s="135"/>
      <c r="G75" s="164"/>
      <c r="H75" s="164"/>
      <c r="I75" s="85"/>
      <c r="J75" s="84"/>
      <c r="K75" s="84"/>
      <c r="L75" s="84"/>
      <c r="M75" s="66"/>
      <c r="N75" s="164"/>
      <c r="O75" s="47"/>
      <c r="P75" s="66"/>
      <c r="Q75" s="29"/>
      <c r="R75" s="29"/>
      <c r="S75" s="29"/>
      <c r="T75" s="29"/>
      <c r="U75" s="29"/>
      <c r="V75" s="29"/>
      <c r="W75" s="48"/>
      <c r="X75" s="48"/>
      <c r="Y75" s="29"/>
      <c r="Z75" s="48"/>
      <c r="AA75" s="48"/>
      <c r="AB75" s="48"/>
      <c r="AC75" s="29"/>
      <c r="AD75" s="48"/>
      <c r="AE75" s="50"/>
      <c r="AF75" s="48"/>
      <c r="AG75" s="29"/>
      <c r="AH75" s="29"/>
      <c r="AI75" s="48"/>
      <c r="AJ75" s="40"/>
      <c r="AK75" s="36"/>
      <c r="AL75" s="29"/>
    </row>
    <row r="76" ht="15.75" customHeight="1">
      <c r="A76" s="84" t="s">
        <v>170</v>
      </c>
      <c r="B76" s="84"/>
      <c r="C76" s="85"/>
      <c r="D76" s="85"/>
      <c r="E76" s="85"/>
      <c r="F76" s="135"/>
      <c r="G76" s="164"/>
      <c r="H76" s="164"/>
      <c r="I76" s="85"/>
      <c r="J76" s="84"/>
      <c r="K76" s="84"/>
      <c r="L76" s="84"/>
      <c r="M76" s="66"/>
      <c r="N76" s="164"/>
      <c r="O76" s="47"/>
      <c r="P76" s="100">
        <v>215476.0</v>
      </c>
      <c r="Q76" s="29"/>
      <c r="R76" s="100">
        <v>213436.0</v>
      </c>
      <c r="S76" s="29"/>
      <c r="T76" s="100">
        <v>221816.0</v>
      </c>
      <c r="U76" s="29"/>
      <c r="V76" s="100">
        <v>227852.0</v>
      </c>
      <c r="W76" s="48"/>
      <c r="X76" s="48"/>
      <c r="Y76" s="100">
        <v>248324.0</v>
      </c>
      <c r="Z76" s="48"/>
      <c r="AA76" s="48"/>
      <c r="AB76" s="48"/>
      <c r="AC76" s="100">
        <v>262341.0</v>
      </c>
      <c r="AD76" s="48"/>
      <c r="AE76" s="50"/>
      <c r="AF76" s="48"/>
      <c r="AG76" s="100"/>
      <c r="AH76" s="100">
        <v>282815.0</v>
      </c>
      <c r="AI76" s="48"/>
      <c r="AJ76" s="68"/>
      <c r="AK76" s="36"/>
      <c r="AL76" s="29"/>
      <c r="AQ76" s="100">
        <v>282815.0</v>
      </c>
      <c r="AT76" s="100">
        <f>SUM(AQ76*(1+AT77))</f>
        <v>292713.525</v>
      </c>
      <c r="AW76" s="100">
        <f>SUM(AT76*(1+AW77))</f>
        <v>302958.4984</v>
      </c>
      <c r="AZ76" s="100">
        <f>SUM(AW76*(1+AZ77))</f>
        <v>313562.0458</v>
      </c>
      <c r="BD76" s="100">
        <f>SUM(AZ76*(1+BD77))</f>
        <v>324536.7174</v>
      </c>
    </row>
    <row r="77" ht="15.75" customHeight="1">
      <c r="A77" s="62" t="s">
        <v>171</v>
      </c>
      <c r="B77" s="62"/>
      <c r="C77" s="85"/>
      <c r="D77" s="85"/>
      <c r="E77" s="85"/>
      <c r="F77" s="135"/>
      <c r="G77" s="47"/>
      <c r="H77" s="47"/>
      <c r="I77" s="85"/>
      <c r="J77" s="62"/>
      <c r="K77" s="62"/>
      <c r="L77" s="62"/>
      <c r="M77" s="47"/>
      <c r="N77" s="47"/>
      <c r="O77" s="47"/>
      <c r="P77" s="47"/>
      <c r="Q77" s="47"/>
      <c r="R77" s="47">
        <f>SUM(R76-P76)/P76</f>
        <v>-0.009467411684</v>
      </c>
      <c r="S77" s="47"/>
      <c r="T77" s="47">
        <f>SUM(T76-R76)/R76</f>
        <v>0.03926235499</v>
      </c>
      <c r="U77" s="47"/>
      <c r="V77" s="47">
        <f>SUM(V76-R76)/R76</f>
        <v>0.06754249517</v>
      </c>
      <c r="W77" s="48"/>
      <c r="X77" s="48"/>
      <c r="Y77" s="47">
        <f>SUM(Y76-V76)/V76</f>
        <v>0.08984779594</v>
      </c>
      <c r="Z77" s="48"/>
      <c r="AA77" s="48"/>
      <c r="AB77" s="48"/>
      <c r="AC77" s="47">
        <f>SUM(AC76-Y76)/Y76</f>
        <v>0.05644641678</v>
      </c>
      <c r="AD77" s="48"/>
      <c r="AE77" s="50"/>
      <c r="AF77" s="48"/>
      <c r="AG77" s="47"/>
      <c r="AH77" s="47">
        <f>SUM(AH76-AC76)/AC76</f>
        <v>0.07804346252</v>
      </c>
      <c r="AI77" s="48"/>
      <c r="AJ77" s="36"/>
      <c r="AK77" s="36"/>
      <c r="AL77" s="47"/>
      <c r="AQ77" s="168">
        <f>AH77</f>
        <v>0.07804346252</v>
      </c>
      <c r="AT77" s="169">
        <v>0.035</v>
      </c>
      <c r="AW77" s="168">
        <f>AT77</f>
        <v>0.035</v>
      </c>
      <c r="AZ77" s="168">
        <f>AW77</f>
        <v>0.035</v>
      </c>
      <c r="BC77" s="170" t="s">
        <v>172</v>
      </c>
      <c r="BD77" s="168">
        <f>AZ77</f>
        <v>0.035</v>
      </c>
    </row>
    <row r="78" ht="40.5" customHeight="1">
      <c r="A78" s="29"/>
      <c r="B78" s="29"/>
      <c r="C78" s="22"/>
      <c r="D78" s="22"/>
      <c r="E78" s="22"/>
      <c r="F78" s="171"/>
      <c r="G78" s="164"/>
      <c r="H78" s="164"/>
      <c r="I78" s="22"/>
      <c r="J78" s="29"/>
      <c r="K78" s="29"/>
      <c r="L78" s="29"/>
      <c r="M78" s="66"/>
      <c r="N78" s="164"/>
      <c r="O78" s="47"/>
      <c r="P78" s="100">
        <f>SUM(P72-P76)</f>
        <v>-22154.78051</v>
      </c>
      <c r="Q78" s="29"/>
      <c r="R78" s="100">
        <f>SUM(R72-R76)</f>
        <v>-1535.911244</v>
      </c>
      <c r="S78" s="29"/>
      <c r="T78" s="100">
        <f>SUM(T72-T76)</f>
        <v>-9915.911244</v>
      </c>
      <c r="U78" s="29"/>
      <c r="V78" s="100">
        <f>SUM(V72-V76)</f>
        <v>-5502.858425</v>
      </c>
      <c r="W78" s="48"/>
      <c r="X78" s="48"/>
      <c r="Y78" s="100">
        <f>SUM(Y72-Y76)</f>
        <v>998.0128217</v>
      </c>
      <c r="Z78" s="48"/>
      <c r="AA78" s="48"/>
      <c r="AB78" s="48"/>
      <c r="AC78" s="100">
        <f>SUM(AC72-AC76)</f>
        <v>-583.1840333</v>
      </c>
      <c r="AD78" s="48"/>
      <c r="AE78" s="50"/>
      <c r="AF78" s="48"/>
      <c r="AG78" s="100"/>
      <c r="AH78" s="100">
        <f>SUM(AH72-AH76)</f>
        <v>-943.0573538</v>
      </c>
      <c r="AI78" s="48"/>
      <c r="AJ78" s="68"/>
      <c r="AK78" s="36"/>
      <c r="AL78" s="29"/>
      <c r="AQ78" s="100">
        <f>SUM(AQ72-AQ76)</f>
        <v>-14543.53725</v>
      </c>
      <c r="AR78" s="172" t="s">
        <v>173</v>
      </c>
      <c r="AT78" s="100">
        <f>SUM(AT72-AT76)</f>
        <v>-14076.34143</v>
      </c>
      <c r="AU78" s="172" t="s">
        <v>173</v>
      </c>
      <c r="AW78" s="100">
        <f>SUM(AW72-AW76)</f>
        <v>-15852.50468</v>
      </c>
      <c r="AX78" s="172" t="s">
        <v>173</v>
      </c>
      <c r="AZ78" s="100">
        <f>SUM(AZ72-AZ76)</f>
        <v>-15654.25247</v>
      </c>
      <c r="BA78" s="172"/>
      <c r="BB78" s="172" t="s">
        <v>173</v>
      </c>
      <c r="BC78" s="173">
        <f>SUM(AQ78,AT78,AW78,AZ78)</f>
        <v>-60126.63584</v>
      </c>
      <c r="BD78" s="100">
        <f>SUM(BD72-BD76)</f>
        <v>-16234.23884</v>
      </c>
      <c r="BE78" s="172"/>
      <c r="BF78" s="172" t="s">
        <v>173</v>
      </c>
    </row>
    <row r="79" ht="15.75" customHeight="1">
      <c r="A79" s="29"/>
      <c r="B79" s="29"/>
      <c r="C79" s="22"/>
      <c r="D79" s="22"/>
      <c r="E79" s="22"/>
      <c r="F79" s="171"/>
      <c r="G79" s="164"/>
      <c r="H79" s="164"/>
      <c r="I79" s="22"/>
      <c r="J79" s="29"/>
      <c r="K79" s="29"/>
      <c r="L79" s="29"/>
      <c r="M79" s="66"/>
      <c r="N79" s="164"/>
      <c r="O79" s="47"/>
      <c r="P79" s="100"/>
      <c r="Q79" s="29"/>
      <c r="R79" s="100"/>
      <c r="S79" s="29"/>
      <c r="T79" s="100"/>
      <c r="U79" s="29"/>
      <c r="V79" s="100"/>
      <c r="W79" s="48"/>
      <c r="X79" s="48"/>
      <c r="Y79" s="100"/>
      <c r="Z79" s="48"/>
      <c r="AA79" s="48"/>
      <c r="AB79" s="48"/>
      <c r="AC79" s="100"/>
      <c r="AD79" s="48"/>
      <c r="AE79" s="50"/>
      <c r="AF79" s="48"/>
      <c r="AG79" s="100"/>
      <c r="AH79" s="100"/>
      <c r="AI79" s="48"/>
      <c r="AJ79" s="68"/>
      <c r="AK79" s="36"/>
      <c r="AL79" s="29"/>
      <c r="AQ79" s="100"/>
      <c r="AT79" s="100"/>
      <c r="AW79" s="100"/>
      <c r="AZ79" s="100"/>
      <c r="BD79" s="100"/>
    </row>
    <row r="80" ht="15.75" customHeight="1">
      <c r="A80" s="126" t="s">
        <v>174</v>
      </c>
      <c r="B80" s="29"/>
      <c r="C80" s="22"/>
      <c r="D80" s="22"/>
      <c r="E80" s="66">
        <f t="shared" ref="E80:F80" si="124">AVERAGE(E13:E69)</f>
        <v>4756.618182</v>
      </c>
      <c r="F80" s="66">
        <f t="shared" si="124"/>
        <v>4561.250877</v>
      </c>
      <c r="G80" s="164"/>
      <c r="H80" s="164"/>
      <c r="I80" s="22"/>
      <c r="J80" s="29"/>
      <c r="K80" s="29"/>
      <c r="L80" s="29"/>
      <c r="M80" s="66"/>
      <c r="N80" s="164"/>
      <c r="O80" s="47"/>
      <c r="P80" s="100"/>
      <c r="Q80" s="29"/>
      <c r="R80" s="100"/>
      <c r="S80" s="29"/>
      <c r="T80" s="100"/>
      <c r="U80" s="29"/>
      <c r="V80" s="100"/>
      <c r="W80" s="48"/>
      <c r="X80" s="48"/>
      <c r="Y80" s="100"/>
      <c r="Z80" s="48">
        <f>AVERAGE(Z13:Z69)</f>
        <v>2.738275376</v>
      </c>
      <c r="AA80" s="48"/>
      <c r="AB80" s="48"/>
      <c r="AC80" s="66">
        <f t="shared" ref="AC80:AD80" si="125">AVERAGE(AC13:AC69)</f>
        <v>4847.366962</v>
      </c>
      <c r="AD80" s="48">
        <f t="shared" si="125"/>
        <v>2.642852038</v>
      </c>
      <c r="AE80" s="50"/>
      <c r="AF80" s="48"/>
      <c r="AG80" s="100"/>
      <c r="AH80" s="66">
        <f t="shared" ref="AH80:AK80" si="126">AVERAGE(AH13:AH69)</f>
        <v>5318.33854</v>
      </c>
      <c r="AI80" s="48">
        <f t="shared" si="126"/>
        <v>3.106715994</v>
      </c>
      <c r="AJ80" s="66">
        <f t="shared" si="126"/>
        <v>440.6082238</v>
      </c>
      <c r="AK80" s="168">
        <f t="shared" si="126"/>
        <v>0.1165156141</v>
      </c>
      <c r="AL80" s="29"/>
      <c r="AM80" s="66">
        <f t="shared" ref="AM80:AN80" si="127">AVERAGE(AM13:AM69)</f>
        <v>5377.833333</v>
      </c>
      <c r="AN80" s="48">
        <f t="shared" si="127"/>
        <v>2.470065914</v>
      </c>
      <c r="AQ80" s="66">
        <f>AVERAGE(AQ13:AQ69)</f>
        <v>5061.725712</v>
      </c>
      <c r="AT80" s="66">
        <f>AVERAGE(AT13:AT69)</f>
        <v>5159.947844</v>
      </c>
      <c r="AW80" s="66">
        <f>AVERAGE(AW13:AW69)</f>
        <v>5316.777661</v>
      </c>
      <c r="AZ80" s="66">
        <f t="shared" ref="AZ80:BA80" si="128">AVERAGE(AZ13:AZ69)</f>
        <v>5516.810988</v>
      </c>
      <c r="BA80" s="48">
        <f t="shared" si="128"/>
        <v>2.857149784</v>
      </c>
      <c r="BD80" s="66">
        <f t="shared" ref="BD80:BE80" si="129">AVERAGE(BD13:BD69)</f>
        <v>5709.305159</v>
      </c>
      <c r="BE80" s="48">
        <f t="shared" si="129"/>
        <v>2.938619995</v>
      </c>
      <c r="BF80" s="48"/>
    </row>
    <row r="81" ht="15.75" customHeight="1">
      <c r="A81" s="126" t="s">
        <v>175</v>
      </c>
      <c r="B81" s="29"/>
      <c r="C81" s="22"/>
      <c r="D81" s="22"/>
      <c r="E81" s="66">
        <f t="shared" ref="E81:F81" si="130">MEDIAN(E13:E69)</f>
        <v>1133</v>
      </c>
      <c r="F81" s="66">
        <f t="shared" si="130"/>
        <v>1150</v>
      </c>
      <c r="G81" s="164"/>
      <c r="H81" s="164"/>
      <c r="I81" s="22"/>
      <c r="J81" s="29"/>
      <c r="K81" s="29"/>
      <c r="L81" s="29"/>
      <c r="M81" s="66"/>
      <c r="N81" s="164"/>
      <c r="O81" s="47"/>
      <c r="P81" s="29"/>
      <c r="Q81" s="29"/>
      <c r="R81" s="29"/>
      <c r="S81" s="29"/>
      <c r="T81" s="29"/>
      <c r="U81" s="29"/>
      <c r="V81" s="29"/>
      <c r="W81" s="48">
        <f>MEDIAN(W14:W69)</f>
        <v>1.364381236</v>
      </c>
      <c r="X81" s="48"/>
      <c r="Y81" s="29"/>
      <c r="Z81" s="48">
        <f>MEDIAN(Z13:Z69)</f>
        <v>1.557667196</v>
      </c>
      <c r="AA81" s="48"/>
      <c r="AB81" s="48"/>
      <c r="AC81" s="66">
        <f t="shared" ref="AC81:AD81" si="131">MEDIAN(AC13:AC69)</f>
        <v>1944.290728</v>
      </c>
      <c r="AD81" s="48">
        <f t="shared" si="131"/>
        <v>1.661879129</v>
      </c>
      <c r="AE81" s="50"/>
      <c r="AF81" s="48"/>
      <c r="AG81" s="48"/>
      <c r="AH81" s="66">
        <f t="shared" ref="AH81:AK81" si="132">MEDIAN(AH13:AH69)</f>
        <v>2098.794929</v>
      </c>
      <c r="AI81" s="48">
        <f t="shared" si="132"/>
        <v>1.901584063</v>
      </c>
      <c r="AJ81" s="66">
        <f t="shared" si="132"/>
        <v>200.537695</v>
      </c>
      <c r="AK81" s="168">
        <f t="shared" si="132"/>
        <v>0.09199763989</v>
      </c>
      <c r="AL81" s="48"/>
      <c r="AM81" s="66">
        <f t="shared" ref="AM81:AN81" si="133">MEDIAN(AM13:AM69)</f>
        <v>1890</v>
      </c>
      <c r="AN81" s="48">
        <f t="shared" si="133"/>
        <v>1.043478261</v>
      </c>
      <c r="AQ81" s="66">
        <f>MEDIAN(AQ13:AQ69)</f>
        <v>1927.512422</v>
      </c>
      <c r="AT81" s="66">
        <f>MEDIAN(AT13:AT69)</f>
        <v>1898.436052</v>
      </c>
      <c r="AW81" s="66">
        <f>MEDIAN(AW13:AW69)</f>
        <v>1894.718026</v>
      </c>
      <c r="AZ81" s="66">
        <f t="shared" ref="AZ81:BA81" si="134">MEDIAN(AZ13:AZ69)</f>
        <v>1890</v>
      </c>
      <c r="BA81" s="48">
        <f t="shared" si="134"/>
        <v>1.369613522</v>
      </c>
      <c r="BD81" s="66">
        <f t="shared" ref="BD81:BE81" si="135">MEDIAN(BD13:BD69)</f>
        <v>1632.586752</v>
      </c>
      <c r="BE81" s="48">
        <f t="shared" si="135"/>
        <v>1.320264988</v>
      </c>
      <c r="BF81" s="48"/>
    </row>
    <row r="82" ht="15.75" customHeight="1">
      <c r="A82" s="126" t="s">
        <v>176</v>
      </c>
      <c r="B82" s="29"/>
      <c r="C82" s="22"/>
      <c r="D82" s="22"/>
      <c r="E82" s="66">
        <f t="shared" ref="E82:F82" si="136">MIN(E13:E69)</f>
        <v>1</v>
      </c>
      <c r="F82" s="66">
        <f t="shared" si="136"/>
        <v>1</v>
      </c>
      <c r="G82" s="164"/>
      <c r="H82" s="164"/>
      <c r="I82" s="22"/>
      <c r="J82" s="29"/>
      <c r="K82" s="29"/>
      <c r="L82" s="29"/>
      <c r="M82" s="66"/>
      <c r="N82" s="164"/>
      <c r="O82" s="47"/>
      <c r="P82" s="29"/>
      <c r="Q82" s="29"/>
      <c r="R82" s="29"/>
      <c r="S82" s="29"/>
      <c r="T82" s="29"/>
      <c r="U82" s="29"/>
      <c r="V82" s="29"/>
      <c r="W82" s="48">
        <f>MIN(W14:W69)</f>
        <v>0.5056119627</v>
      </c>
      <c r="X82" s="48"/>
      <c r="Y82" s="29"/>
      <c r="Z82" s="48">
        <f>MIN(Z13:Z69)</f>
        <v>0.5608507431</v>
      </c>
      <c r="AA82" s="48"/>
      <c r="AB82" s="48"/>
      <c r="AC82" s="66">
        <f t="shared" ref="AC82:AD82" si="137">MIN(AC13:AC69)</f>
        <v>356.9349817</v>
      </c>
      <c r="AD82" s="48">
        <f t="shared" si="137"/>
        <v>0.605122444</v>
      </c>
      <c r="AE82" s="50"/>
      <c r="AF82" s="48"/>
      <c r="AG82" s="48"/>
      <c r="AH82" s="66">
        <f t="shared" ref="AH82:AK82" si="138">MIN(AH13:AH69)</f>
        <v>600</v>
      </c>
      <c r="AI82" s="48">
        <f t="shared" si="138"/>
        <v>0.6554915877</v>
      </c>
      <c r="AJ82" s="66">
        <f t="shared" si="138"/>
        <v>-667.9198789</v>
      </c>
      <c r="AK82" s="168">
        <f t="shared" si="138"/>
        <v>-0.3116187492</v>
      </c>
      <c r="AL82" s="48"/>
      <c r="AM82" s="66">
        <f t="shared" ref="AM82:AN82" si="139">MIN(AM13:AM69)</f>
        <v>600</v>
      </c>
      <c r="AN82" s="48">
        <f t="shared" si="139"/>
        <v>0.6645064949</v>
      </c>
      <c r="AQ82" s="66">
        <f>MIN(AQ13:AQ69)</f>
        <v>600</v>
      </c>
      <c r="AT82" s="66">
        <f>MIN(AT13:AT69)</f>
        <v>648</v>
      </c>
      <c r="AW82" s="66">
        <f>MIN(AW13:AW69)</f>
        <v>699.84</v>
      </c>
      <c r="AZ82" s="66">
        <f t="shared" ref="AZ82:BA82" si="140">MIN(AZ13:AZ69)</f>
        <v>755.8272</v>
      </c>
      <c r="BA82" s="48">
        <f t="shared" si="140"/>
        <v>0.8370868058</v>
      </c>
      <c r="BD82" s="66">
        <f t="shared" ref="BD82:BE82" si="141">MIN(BD13:BD69)</f>
        <v>786.060288</v>
      </c>
      <c r="BE82" s="48">
        <f t="shared" si="141"/>
        <v>0.870570278</v>
      </c>
      <c r="BF82" s="48"/>
    </row>
    <row r="83" ht="15.75" customHeight="1">
      <c r="A83" s="126" t="s">
        <v>177</v>
      </c>
      <c r="B83" s="29"/>
      <c r="C83" s="22"/>
      <c r="D83" s="22"/>
      <c r="E83" s="66">
        <f t="shared" ref="E83:F83" si="142">MAX(E13:E69)</f>
        <v>26907</v>
      </c>
      <c r="F83" s="66">
        <f t="shared" si="142"/>
        <v>26915</v>
      </c>
      <c r="G83" s="164"/>
      <c r="H83" s="164"/>
      <c r="I83" s="22"/>
      <c r="J83" s="29"/>
      <c r="K83" s="29"/>
      <c r="L83" s="29"/>
      <c r="M83" s="66"/>
      <c r="N83" s="164"/>
      <c r="O83" s="47"/>
      <c r="P83" s="29"/>
      <c r="Q83" s="29"/>
      <c r="R83" s="29"/>
      <c r="S83" s="29"/>
      <c r="T83" s="29"/>
      <c r="U83" s="29"/>
      <c r="V83" s="29"/>
      <c r="W83" s="48">
        <f>MAX(W14:W69)</f>
        <v>15.61987361</v>
      </c>
      <c r="X83" s="48"/>
      <c r="Y83" s="29"/>
      <c r="Z83" s="48">
        <f>MAX(Z13:Z69)</f>
        <v>13.88347407</v>
      </c>
      <c r="AA83" s="48"/>
      <c r="AB83" s="48"/>
      <c r="AC83" s="66">
        <f t="shared" ref="AC83:AD83" si="143">MAX(AC13:AC69)</f>
        <v>17308.7401</v>
      </c>
      <c r="AD83" s="48">
        <f t="shared" si="143"/>
        <v>16.34624527</v>
      </c>
      <c r="AE83" s="50"/>
      <c r="AF83" s="48"/>
      <c r="AG83" s="48"/>
      <c r="AH83" s="66">
        <f t="shared" ref="AH83:AK83" si="144">MAX(AH13:AH69)</f>
        <v>17744.25511</v>
      </c>
      <c r="AI83" s="48">
        <f t="shared" si="144"/>
        <v>14.3685115</v>
      </c>
      <c r="AJ83" s="66">
        <f t="shared" si="144"/>
        <v>2122.831055</v>
      </c>
      <c r="AK83" s="168">
        <f t="shared" si="144"/>
        <v>1.616592083</v>
      </c>
      <c r="AL83" s="48"/>
      <c r="AM83" s="66">
        <f t="shared" ref="AM83:AN83" si="145">MAX(AM13:AM69)</f>
        <v>26915</v>
      </c>
      <c r="AN83" s="48">
        <f t="shared" si="145"/>
        <v>9.917355372</v>
      </c>
      <c r="AQ83" s="66">
        <f>MAX(AQ13:AQ69)</f>
        <v>19710.30507</v>
      </c>
      <c r="AT83" s="66">
        <f>MAX(AT13:AT69)</f>
        <v>22111.87005</v>
      </c>
      <c r="AW83" s="66">
        <f>MAX(AW13:AW69)</f>
        <v>24513.43502</v>
      </c>
      <c r="AZ83" s="66">
        <f t="shared" ref="AZ83:BA83" si="146">MAX(AZ13:AZ69)</f>
        <v>26915</v>
      </c>
      <c r="BA83" s="48">
        <f t="shared" si="146"/>
        <v>12.49301157</v>
      </c>
      <c r="BD83" s="66">
        <f t="shared" ref="BD83:BE83" si="147">MAX(BD13:BD69)</f>
        <v>27991.6</v>
      </c>
      <c r="BE83" s="48">
        <f t="shared" si="147"/>
        <v>12.99273203</v>
      </c>
      <c r="BF83" s="48"/>
    </row>
    <row r="84" ht="15.75" customHeight="1">
      <c r="A84" s="174" t="s">
        <v>178</v>
      </c>
      <c r="B84" s="29"/>
      <c r="C84" s="22"/>
      <c r="D84" s="22"/>
      <c r="E84" s="22"/>
      <c r="F84" s="171"/>
      <c r="G84" s="164"/>
      <c r="H84" s="164"/>
      <c r="I84" s="22"/>
      <c r="J84" s="29"/>
      <c r="K84" s="29"/>
      <c r="L84" s="29"/>
      <c r="M84" s="66"/>
      <c r="N84" s="164"/>
      <c r="O84" s="47"/>
      <c r="P84" s="29"/>
      <c r="Q84" s="29"/>
      <c r="R84" s="29"/>
      <c r="S84" s="29"/>
      <c r="T84" s="29"/>
      <c r="U84" s="29"/>
      <c r="V84" s="29"/>
      <c r="W84" s="175">
        <f>SUM(W83-W82)</f>
        <v>15.11426165</v>
      </c>
      <c r="X84" s="48"/>
      <c r="Y84" s="29"/>
      <c r="Z84" s="175">
        <f>SUM(Z83-Z82)</f>
        <v>13.32262333</v>
      </c>
      <c r="AA84" s="48"/>
      <c r="AB84" s="48"/>
      <c r="AC84" s="48"/>
      <c r="AD84" s="176">
        <f>SUM(AD83-AD82)</f>
        <v>15.74112282</v>
      </c>
      <c r="AE84" s="50"/>
      <c r="AF84" s="48"/>
      <c r="AG84" s="48"/>
      <c r="AH84" s="48"/>
      <c r="AI84" s="48"/>
      <c r="AJ84" s="37"/>
      <c r="AK84" s="177"/>
      <c r="AL84" s="48"/>
      <c r="AN84" s="176">
        <f>SUM(AN83-AN82)</f>
        <v>9.252848877</v>
      </c>
      <c r="BA84" s="176">
        <f>SUM(BA83-BA82)</f>
        <v>11.65592476</v>
      </c>
      <c r="BE84" s="176">
        <f>SUM(BE83-BE82)</f>
        <v>12.12216176</v>
      </c>
    </row>
    <row r="85" ht="15.75" customHeight="1">
      <c r="A85" s="178" t="s">
        <v>179</v>
      </c>
      <c r="B85" s="29"/>
      <c r="C85" s="22"/>
      <c r="D85" s="22"/>
      <c r="E85" s="22"/>
      <c r="F85" s="171"/>
      <c r="G85" s="164"/>
      <c r="H85" s="164"/>
      <c r="I85" s="22"/>
      <c r="J85" s="29"/>
      <c r="K85" s="29"/>
      <c r="L85" s="29"/>
      <c r="M85" s="66"/>
      <c r="N85" s="164"/>
      <c r="O85" s="47"/>
      <c r="P85" s="29"/>
      <c r="Q85" s="29"/>
      <c r="R85" s="29"/>
      <c r="S85" s="29"/>
      <c r="T85" s="29"/>
      <c r="U85" s="29"/>
      <c r="V85" s="29"/>
      <c r="W85" s="48"/>
      <c r="X85" s="48"/>
      <c r="Y85" s="29"/>
      <c r="Z85" s="48"/>
      <c r="AA85" s="48"/>
      <c r="AB85" s="48"/>
      <c r="AC85" s="48"/>
      <c r="AE85" s="50"/>
      <c r="AF85" s="48"/>
      <c r="AG85" s="48"/>
      <c r="AH85" s="48"/>
      <c r="AI85" s="48"/>
      <c r="AJ85" s="37"/>
      <c r="AK85" s="177">
        <f>COUNTIF(AK13:AK69,"&gt;0%")</f>
        <v>45</v>
      </c>
      <c r="AL85" s="48"/>
      <c r="AO85" s="179">
        <f>COUNTIF(AO12:AO67,"&gt;0")</f>
        <v>21</v>
      </c>
      <c r="AR85" s="179">
        <f>COUNTIF(AR12:AR67,"&gt;0")</f>
        <v>23</v>
      </c>
      <c r="AU85" s="179">
        <f>COUNTIF(AU12:AU67,"&gt;0")</f>
        <v>26</v>
      </c>
      <c r="AX85" s="179">
        <f>COUNTIF(AX12:AX67,"&gt;0")</f>
        <v>29</v>
      </c>
      <c r="BB85" s="179">
        <f>COUNTIF(BB12:BB67,"&gt;0")</f>
        <v>41</v>
      </c>
      <c r="BF85" s="179">
        <f>COUNTIF(BF12:BF67,"&gt;0")</f>
        <v>50</v>
      </c>
    </row>
    <row r="86" ht="15.75" customHeight="1">
      <c r="A86" s="178" t="s">
        <v>180</v>
      </c>
      <c r="B86" s="29"/>
      <c r="C86" s="22"/>
      <c r="D86" s="22"/>
      <c r="E86" s="22"/>
      <c r="F86" s="171"/>
      <c r="G86" s="164"/>
      <c r="H86" s="164"/>
      <c r="I86" s="22"/>
      <c r="J86" s="29"/>
      <c r="K86" s="29"/>
      <c r="L86" s="29"/>
      <c r="M86" s="66"/>
      <c r="N86" s="164"/>
      <c r="O86" s="47"/>
      <c r="P86" s="29"/>
      <c r="Q86" s="29"/>
      <c r="R86" s="29"/>
      <c r="S86" s="29"/>
      <c r="T86" s="29"/>
      <c r="U86" s="29"/>
      <c r="V86" s="29"/>
      <c r="W86" s="48"/>
      <c r="X86" s="48"/>
      <c r="Y86" s="29"/>
      <c r="Z86" s="48"/>
      <c r="AA86" s="48"/>
      <c r="AB86" s="48"/>
      <c r="AC86" s="48"/>
      <c r="AE86" s="50"/>
      <c r="AF86" s="48"/>
      <c r="AG86" s="48"/>
      <c r="AH86" s="48"/>
      <c r="AI86" s="48"/>
      <c r="AJ86" s="37"/>
      <c r="AK86" s="177">
        <f>COUNTIF(AK13:AK69,"&lt;0%")</f>
        <v>6</v>
      </c>
      <c r="AL86" s="48"/>
      <c r="AO86" s="179">
        <f>COUNTIF(AO13:AO68,"&lt;0")</f>
        <v>26</v>
      </c>
      <c r="AR86" s="179">
        <f>COUNTIF(AR13:AR68,"&lt;0")</f>
        <v>27</v>
      </c>
      <c r="AU86" s="179">
        <f>COUNTIF(AU13:AU68,"&lt;0")</f>
        <v>24</v>
      </c>
      <c r="AX86" s="179">
        <f>COUNTIF(AX13:AX68,"&lt;0")</f>
        <v>22</v>
      </c>
      <c r="BB86" s="179">
        <f>COUNTIF(BB13:BB68,"&lt;0")</f>
        <v>12</v>
      </c>
      <c r="BF86" s="179">
        <f>COUNTIF(BF13:BF68,"&lt;0")</f>
        <v>2</v>
      </c>
    </row>
    <row r="87" ht="15.75" customHeight="1">
      <c r="A87" s="178"/>
      <c r="B87" s="29"/>
      <c r="C87" s="22"/>
      <c r="D87" s="22"/>
      <c r="E87" s="22"/>
      <c r="F87" s="171"/>
      <c r="G87" s="164"/>
      <c r="H87" s="164"/>
      <c r="I87" s="22"/>
      <c r="J87" s="29"/>
      <c r="K87" s="29"/>
      <c r="L87" s="29"/>
      <c r="M87" s="66"/>
      <c r="N87" s="164"/>
      <c r="O87" s="47"/>
      <c r="P87" s="29"/>
      <c r="Q87" s="29"/>
      <c r="R87" s="29"/>
      <c r="S87" s="29"/>
      <c r="T87" s="29"/>
      <c r="U87" s="29"/>
      <c r="V87" s="29"/>
      <c r="W87" s="48"/>
      <c r="X87" s="48"/>
      <c r="Y87" s="29"/>
      <c r="Z87" s="48"/>
      <c r="AA87" s="48"/>
      <c r="AB87" s="48"/>
      <c r="AC87" s="48"/>
      <c r="AD87" s="48"/>
      <c r="AE87" s="50"/>
      <c r="AF87" s="48"/>
      <c r="AG87" s="48"/>
      <c r="AH87" s="48"/>
      <c r="AI87" s="48"/>
      <c r="AJ87" s="37"/>
      <c r="AK87" s="36"/>
      <c r="AL87" s="48"/>
    </row>
    <row r="88" ht="15.75" customHeight="1">
      <c r="A88" s="180" t="s">
        <v>181</v>
      </c>
      <c r="B88" s="181" t="s">
        <v>182</v>
      </c>
      <c r="C88" s="182"/>
      <c r="D88" s="182"/>
      <c r="E88" s="66">
        <f t="shared" ref="E88:I88" si="148">SUMIF($A$13:$A$68,"*UCSLD*",E13:E68)</f>
        <v>54325</v>
      </c>
      <c r="F88" s="66">
        <f t="shared" si="148"/>
        <v>62040</v>
      </c>
      <c r="G88" s="168">
        <f t="shared" si="148"/>
        <v>0.2083972687</v>
      </c>
      <c r="H88" s="168">
        <f t="shared" si="148"/>
        <v>0.2046537079</v>
      </c>
      <c r="I88" s="168">
        <f t="shared" si="148"/>
        <v>-0.003743560754</v>
      </c>
      <c r="J88" s="180"/>
      <c r="K88" s="180"/>
      <c r="L88" s="180"/>
      <c r="M88" s="66">
        <f t="shared" ref="M88:N88" si="149">SUMIF($A$13:$A$68,"*UCSLD*",M13:M68)</f>
        <v>16112.33333</v>
      </c>
      <c r="N88" s="168">
        <f t="shared" si="149"/>
        <v>0.1475637045</v>
      </c>
      <c r="O88" s="47"/>
      <c r="P88" s="66">
        <f>SUMIF($A$13:$A$68,"*UCSLD*",P13:P68)</f>
        <v>43276.94973</v>
      </c>
      <c r="Q88" s="29"/>
      <c r="R88" s="66">
        <f>SUMIF($A$13:$A$68,"*UCSLD*",R13:R68)</f>
        <v>46089.95146</v>
      </c>
      <c r="S88" s="29"/>
      <c r="T88" s="66">
        <f>SUMIF($A$13:$A$68,"*UCSLD*",T13:T68)</f>
        <v>46089.95146</v>
      </c>
      <c r="U88" s="29"/>
      <c r="V88" s="66">
        <f>SUMIF($A$13:$A$68,"*UCSLD*",V13:V68)</f>
        <v>47980.52537</v>
      </c>
      <c r="W88" s="48"/>
      <c r="X88" s="48"/>
      <c r="Y88" s="100">
        <f>SUMIF($A$13:$A$68,"*UCSLD*",Y13:Y68)</f>
        <v>53163.10065</v>
      </c>
      <c r="Z88" s="48"/>
      <c r="AA88" s="48"/>
      <c r="AB88" s="48"/>
      <c r="AC88" s="100">
        <f>SUMIF($A$13:$A$68,"*UCSLD*",AC13:AC68)</f>
        <v>56450.51035</v>
      </c>
      <c r="AD88" s="48"/>
      <c r="AE88" s="50"/>
      <c r="AF88" s="48"/>
      <c r="AG88" s="66"/>
      <c r="AH88" s="100">
        <f>SUMIF($A$13:$A$68,"*UCSLD*",AH13:AH68)</f>
        <v>68547.18246</v>
      </c>
      <c r="AI88" s="48"/>
      <c r="AJ88" s="68">
        <f>SUM(AH88-V88)</f>
        <v>20566.65709</v>
      </c>
      <c r="AK88" s="36">
        <f>SUM(AH88-V88)/V88</f>
        <v>0.4286459335</v>
      </c>
      <c r="AL88" s="48"/>
      <c r="AM88" s="66">
        <f>SUMIF($A$13:$A$68,"*UCSLD*",AM13:AM68)</f>
        <v>61855.21</v>
      </c>
      <c r="AQ88" s="100">
        <f>SUMIF($A$13:$A$68,"*UCSLD*",AQ13:AQ68)</f>
        <v>62290.59276</v>
      </c>
      <c r="AT88" s="100">
        <f>SUMIF($A$13:$A$68,"*UCSLD*",AT13:AT68)</f>
        <v>62651.19705</v>
      </c>
      <c r="AW88" s="100">
        <f>SUMIF($A$13:$A$68,"*UCSLD*",AW13:AW68)</f>
        <v>63410.69844</v>
      </c>
      <c r="AZ88" s="100">
        <f>SUMIF($A$13:$A$68,"*UCSLD*",AZ13:AZ68)</f>
        <v>64967.91286</v>
      </c>
      <c r="BD88" s="100">
        <f>SUMIF($A$13:$A$68,"*UCSLD*",BD13:BD68)</f>
        <v>67566.62937</v>
      </c>
    </row>
    <row r="89" ht="15.75" customHeight="1">
      <c r="A89" s="29"/>
      <c r="B89" s="29"/>
      <c r="C89" s="22"/>
      <c r="D89" s="22"/>
      <c r="E89" s="22"/>
      <c r="F89" s="171"/>
      <c r="G89" s="164"/>
      <c r="H89" s="164"/>
      <c r="I89" s="22"/>
      <c r="J89" s="29"/>
      <c r="K89" s="29"/>
      <c r="L89" s="29"/>
      <c r="M89" s="66"/>
      <c r="N89" s="164"/>
      <c r="O89" s="47"/>
      <c r="P89" s="29"/>
      <c r="Q89" s="29"/>
      <c r="R89" s="29"/>
      <c r="S89" s="29"/>
      <c r="T89" s="29"/>
      <c r="U89" s="29"/>
      <c r="V89" s="29"/>
      <c r="W89" s="48"/>
      <c r="X89" s="48"/>
      <c r="Y89" s="29"/>
      <c r="Z89" s="48"/>
      <c r="AA89" s="48"/>
      <c r="AB89" s="48"/>
      <c r="AC89" s="48"/>
      <c r="AD89" s="48"/>
      <c r="AE89" s="50"/>
      <c r="AF89" s="48"/>
      <c r="AG89" s="48"/>
      <c r="AH89" s="66">
        <f>SUM(AH88-AC88)</f>
        <v>12096.67211</v>
      </c>
      <c r="AI89" s="48"/>
      <c r="AJ89" s="37"/>
      <c r="AK89" s="36"/>
      <c r="AL89" s="48"/>
      <c r="AQ89" s="183">
        <f>SUM(AQ88-AC88)</f>
        <v>5840.082412</v>
      </c>
      <c r="AT89" s="183">
        <f>SUM(AT88-AQ88)</f>
        <v>360.6042848</v>
      </c>
      <c r="AW89" s="183">
        <f>SUM(AW88-AT88)</f>
        <v>759.5013873</v>
      </c>
      <c r="AZ89" s="183">
        <f>SUM(AZ88-AW88)</f>
        <v>1557.214424</v>
      </c>
      <c r="BD89" s="183">
        <f>SUM(BD88-AZ88)</f>
        <v>2598.716514</v>
      </c>
    </row>
    <row r="90" ht="15.75" customHeight="1">
      <c r="A90" s="29"/>
      <c r="B90" s="29"/>
      <c r="C90" s="22"/>
      <c r="D90" s="22"/>
      <c r="E90" s="22"/>
      <c r="F90" s="171"/>
      <c r="G90" s="164"/>
      <c r="H90" s="164"/>
      <c r="I90" s="22"/>
      <c r="J90" s="29"/>
      <c r="K90" s="29"/>
      <c r="L90" s="29"/>
      <c r="M90" s="66"/>
      <c r="N90" s="164"/>
      <c r="O90" s="47"/>
      <c r="P90" s="29"/>
      <c r="Q90" s="29"/>
      <c r="R90" s="29"/>
      <c r="S90" s="29"/>
      <c r="T90" s="29"/>
      <c r="U90" s="29"/>
      <c r="V90" s="29"/>
      <c r="W90" s="48"/>
      <c r="X90" s="48"/>
      <c r="Y90" s="29"/>
      <c r="Z90" s="48"/>
      <c r="AA90" s="48"/>
      <c r="AB90" s="48"/>
      <c r="AC90" s="66">
        <f>COUNTIF(AC14:AC69,"&gt;10000")</f>
        <v>11</v>
      </c>
      <c r="AD90" s="48"/>
      <c r="AE90" s="50"/>
      <c r="AF90" s="48"/>
      <c r="AG90" s="48"/>
      <c r="AH90" s="66">
        <f>COUNTIF(AH14:AH69,"&gt;10000")</f>
        <v>11</v>
      </c>
      <c r="AI90" s="48"/>
      <c r="AJ90" s="37"/>
      <c r="AK90" s="36"/>
      <c r="AL90" s="48"/>
    </row>
    <row r="91" ht="15.75" customHeight="1">
      <c r="A91" s="29"/>
      <c r="B91" s="29"/>
      <c r="C91" s="171"/>
      <c r="D91" s="22"/>
      <c r="E91" s="22"/>
      <c r="F91" s="171"/>
      <c r="G91" s="164"/>
      <c r="H91" s="164"/>
      <c r="I91" s="22"/>
      <c r="J91" s="29"/>
      <c r="K91" s="29"/>
      <c r="L91" s="29"/>
      <c r="M91" s="66"/>
      <c r="N91" s="164"/>
      <c r="O91" s="47"/>
      <c r="P91" s="29"/>
      <c r="Q91" s="29"/>
      <c r="R91" s="29"/>
      <c r="S91" s="29"/>
      <c r="T91" s="29"/>
      <c r="U91" s="29"/>
      <c r="V91" s="29"/>
      <c r="W91" s="48"/>
      <c r="X91" s="48"/>
      <c r="Y91" s="29"/>
      <c r="Z91" s="48"/>
      <c r="AA91" s="48"/>
      <c r="AB91" s="48"/>
      <c r="AC91" s="48"/>
      <c r="AD91" s="48"/>
      <c r="AE91" s="50"/>
      <c r="AF91" s="48"/>
      <c r="AG91" s="48"/>
      <c r="AH91" s="48"/>
      <c r="AI91" s="48"/>
      <c r="AJ91" s="37"/>
      <c r="AK91" s="36"/>
      <c r="AL91" s="48"/>
    </row>
    <row r="92" ht="15.75" customHeight="1">
      <c r="A92" s="85" t="s">
        <v>50</v>
      </c>
      <c r="B92" s="29"/>
      <c r="C92" s="171">
        <f>COUNTIF($C$13:$C$69,"*MODERATE*")</f>
        <v>3</v>
      </c>
      <c r="D92" s="184">
        <f t="shared" ref="D92:D103" si="150">SUM(C92/$C$104)</f>
        <v>0.05263157895</v>
      </c>
      <c r="E92" s="22"/>
      <c r="F92" s="171"/>
      <c r="G92" s="164"/>
      <c r="H92" s="164"/>
      <c r="I92" s="22"/>
      <c r="J92" s="29"/>
      <c r="K92" s="29"/>
      <c r="L92" s="29"/>
      <c r="M92" s="66"/>
      <c r="N92" s="164"/>
      <c r="O92" s="47"/>
      <c r="P92" s="100"/>
      <c r="Q92" s="29"/>
      <c r="R92" s="100"/>
      <c r="S92" s="29"/>
      <c r="T92" s="100"/>
      <c r="U92" s="29"/>
      <c r="V92" s="100"/>
      <c r="W92" s="48"/>
      <c r="X92" s="48"/>
      <c r="Y92" s="100"/>
      <c r="Z92" s="48"/>
      <c r="AA92" s="48"/>
      <c r="AB92" s="48"/>
      <c r="AC92" s="48"/>
      <c r="AD92" s="48"/>
      <c r="AE92" s="50"/>
      <c r="AF92" s="48"/>
      <c r="AG92" s="48"/>
      <c r="AH92" s="48"/>
      <c r="AI92" s="48"/>
      <c r="AJ92" s="37"/>
      <c r="AK92" s="36"/>
      <c r="AL92" s="48"/>
    </row>
    <row r="93" ht="15.75" customHeight="1">
      <c r="A93" s="85" t="s">
        <v>47</v>
      </c>
      <c r="B93" s="29"/>
      <c r="C93" s="171">
        <f>COUNTIF($C$13:$C$69,"*SMALL*")</f>
        <v>1</v>
      </c>
      <c r="D93" s="184">
        <f t="shared" si="150"/>
        <v>0.01754385965</v>
      </c>
      <c r="E93" s="22"/>
      <c r="F93" s="171"/>
      <c r="G93" s="164"/>
      <c r="H93" s="164"/>
      <c r="I93" s="22"/>
      <c r="J93" s="29"/>
      <c r="K93" s="29"/>
      <c r="L93" s="29"/>
      <c r="M93" s="66"/>
      <c r="N93" s="164"/>
      <c r="O93" s="47"/>
      <c r="P93" s="100"/>
      <c r="Q93" s="29"/>
      <c r="R93" s="100"/>
      <c r="S93" s="29"/>
      <c r="T93" s="100"/>
      <c r="U93" s="29"/>
      <c r="V93" s="100"/>
      <c r="W93" s="48"/>
      <c r="X93" s="48"/>
      <c r="Y93" s="100"/>
      <c r="Z93" s="48"/>
      <c r="AA93" s="48"/>
      <c r="AB93" s="48"/>
      <c r="AC93" s="48"/>
      <c r="AD93" s="48"/>
      <c r="AE93" s="50"/>
      <c r="AF93" s="48"/>
      <c r="AG93" s="48"/>
      <c r="AH93" s="48"/>
      <c r="AI93" s="48"/>
      <c r="AJ93" s="37"/>
      <c r="AK93" s="36"/>
      <c r="AL93" s="48"/>
    </row>
    <row r="94" ht="15.75" customHeight="1">
      <c r="A94" s="79" t="s">
        <v>57</v>
      </c>
      <c r="B94" s="29"/>
      <c r="C94" s="171">
        <f>COUNTIF($C$13:$C$69,"*ILL*")</f>
        <v>6</v>
      </c>
      <c r="D94" s="184">
        <f t="shared" si="150"/>
        <v>0.1052631579</v>
      </c>
      <c r="E94" s="22"/>
      <c r="F94" s="171"/>
      <c r="G94" s="164"/>
      <c r="H94" s="164"/>
      <c r="I94" s="22"/>
      <c r="J94" s="29"/>
      <c r="K94" s="29"/>
      <c r="L94" s="29"/>
      <c r="M94" s="66"/>
      <c r="N94" s="164"/>
      <c r="O94" s="47"/>
      <c r="P94" s="100"/>
      <c r="Q94" s="29"/>
      <c r="R94" s="100"/>
      <c r="S94" s="29"/>
      <c r="T94" s="100"/>
      <c r="U94" s="29"/>
      <c r="V94" s="100"/>
      <c r="W94" s="48"/>
      <c r="X94" s="48"/>
      <c r="Y94" s="100"/>
      <c r="Z94" s="48"/>
      <c r="AA94" s="48"/>
      <c r="AB94" s="48"/>
      <c r="AC94" s="48"/>
      <c r="AD94" s="48"/>
      <c r="AE94" s="50"/>
      <c r="AF94" s="48"/>
      <c r="AG94" s="48"/>
      <c r="AH94" s="48"/>
      <c r="AI94" s="48"/>
      <c r="AJ94" s="37"/>
      <c r="AK94" s="36"/>
      <c r="AL94" s="48"/>
    </row>
    <row r="95" ht="15.75" customHeight="1">
      <c r="A95" s="89" t="s">
        <v>70</v>
      </c>
      <c r="B95" s="29"/>
      <c r="C95" s="171">
        <f>COUNTIF($C$13:$C$69,"*Public  (750-2K)*")</f>
        <v>10</v>
      </c>
      <c r="D95" s="184">
        <f t="shared" si="150"/>
        <v>0.1754385965</v>
      </c>
      <c r="E95" s="22"/>
      <c r="F95" s="171"/>
      <c r="G95" s="164"/>
      <c r="H95" s="164"/>
      <c r="I95" s="22"/>
      <c r="J95" s="29"/>
      <c r="K95" s="29"/>
      <c r="L95" s="29"/>
      <c r="M95" s="66"/>
      <c r="N95" s="164"/>
      <c r="O95" s="47"/>
      <c r="P95" s="100"/>
      <c r="Q95" s="29"/>
      <c r="R95" s="100"/>
      <c r="S95" s="29"/>
      <c r="T95" s="100"/>
      <c r="U95" s="29"/>
      <c r="V95" s="100"/>
      <c r="W95" s="48"/>
      <c r="X95" s="48"/>
      <c r="Y95" s="100"/>
      <c r="Z95" s="48"/>
      <c r="AA95" s="48"/>
      <c r="AB95" s="48"/>
      <c r="AC95" s="48"/>
      <c r="AD95" s="48"/>
      <c r="AE95" s="50"/>
      <c r="AF95" s="48"/>
      <c r="AG95" s="48"/>
      <c r="AH95" s="48"/>
      <c r="AI95" s="48"/>
      <c r="AJ95" s="37"/>
      <c r="AK95" s="36"/>
      <c r="AL95" s="48"/>
      <c r="AQ95" s="179">
        <f>SUM(30000/270000)</f>
        <v>0.1111111111</v>
      </c>
    </row>
    <row r="96" ht="15.75" customHeight="1">
      <c r="A96" s="102" t="s">
        <v>91</v>
      </c>
      <c r="B96" s="29"/>
      <c r="C96" s="171">
        <f>COUNTIF($C$13:$C$69,"*Public (&lt; 750)*")</f>
        <v>6</v>
      </c>
      <c r="D96" s="184">
        <f t="shared" si="150"/>
        <v>0.1052631579</v>
      </c>
      <c r="E96" s="22"/>
      <c r="F96" s="171"/>
      <c r="G96" s="164"/>
      <c r="H96" s="164"/>
      <c r="I96" s="22"/>
      <c r="J96" s="29"/>
      <c r="K96" s="29"/>
      <c r="L96" s="29"/>
      <c r="M96" s="66"/>
      <c r="N96" s="164"/>
      <c r="O96" s="47"/>
      <c r="P96" s="100"/>
      <c r="Q96" s="29"/>
      <c r="R96" s="100"/>
      <c r="S96" s="29"/>
      <c r="T96" s="100"/>
      <c r="U96" s="29"/>
      <c r="V96" s="100"/>
      <c r="W96" s="48"/>
      <c r="X96" s="48"/>
      <c r="Y96" s="100"/>
      <c r="Z96" s="48"/>
      <c r="AA96" s="48"/>
      <c r="AB96" s="48"/>
      <c r="AC96" s="48"/>
      <c r="AD96" s="48"/>
      <c r="AE96" s="50"/>
      <c r="AF96" s="48"/>
      <c r="AG96" s="48"/>
      <c r="AH96" s="48"/>
      <c r="AI96" s="48"/>
      <c r="AJ96" s="37"/>
      <c r="AK96" s="36"/>
      <c r="AL96" s="48"/>
    </row>
    <row r="97" ht="15.75" customHeight="1">
      <c r="A97" s="110" t="s">
        <v>119</v>
      </c>
      <c r="B97" s="29"/>
      <c r="C97" s="171">
        <f>COUNTIF($C$13:$C$69,"*2K - 4K*")</f>
        <v>5</v>
      </c>
      <c r="D97" s="184">
        <f t="shared" si="150"/>
        <v>0.08771929825</v>
      </c>
      <c r="E97" s="22"/>
      <c r="F97" s="171"/>
      <c r="G97" s="164"/>
      <c r="H97" s="164"/>
      <c r="I97" s="22"/>
      <c r="J97" s="29"/>
      <c r="K97" s="29"/>
      <c r="L97" s="29"/>
      <c r="M97" s="66"/>
      <c r="N97" s="164"/>
      <c r="O97" s="47"/>
      <c r="P97" s="100"/>
      <c r="Q97" s="29"/>
      <c r="R97" s="100"/>
      <c r="S97" s="29"/>
      <c r="T97" s="100"/>
      <c r="U97" s="29"/>
      <c r="V97" s="100"/>
      <c r="W97" s="48"/>
      <c r="X97" s="48"/>
      <c r="Y97" s="100"/>
      <c r="Z97" s="48"/>
      <c r="AA97" s="48"/>
      <c r="AB97" s="48"/>
      <c r="AC97" s="48"/>
      <c r="AD97" s="48"/>
      <c r="AE97" s="50"/>
      <c r="AF97" s="48"/>
      <c r="AG97" s="48"/>
      <c r="AH97" s="48"/>
      <c r="AI97" s="48"/>
      <c r="AJ97" s="37"/>
      <c r="AK97" s="36"/>
      <c r="AL97" s="48"/>
    </row>
    <row r="98" ht="15.75" customHeight="1">
      <c r="A98" s="112" t="s">
        <v>130</v>
      </c>
      <c r="B98" s="29"/>
      <c r="C98" s="171">
        <f>COUNTIF($C$13:$C$69,"*4K - 7500*")</f>
        <v>2</v>
      </c>
      <c r="D98" s="184">
        <f t="shared" si="150"/>
        <v>0.0350877193</v>
      </c>
      <c r="E98" s="22"/>
      <c r="F98" s="171"/>
      <c r="G98" s="164"/>
      <c r="H98" s="164"/>
      <c r="I98" s="22"/>
      <c r="J98" s="29"/>
      <c r="K98" s="29"/>
      <c r="L98" s="29"/>
      <c r="M98" s="66"/>
      <c r="N98" s="164"/>
      <c r="O98" s="47"/>
      <c r="P98" s="100"/>
      <c r="Q98" s="29"/>
      <c r="R98" s="100"/>
      <c r="S98" s="29"/>
      <c r="T98" s="100"/>
      <c r="U98" s="29"/>
      <c r="V98" s="100"/>
      <c r="W98" s="48"/>
      <c r="X98" s="48"/>
      <c r="Y98" s="100"/>
      <c r="Z98" s="48"/>
      <c r="AA98" s="48"/>
      <c r="AB98" s="48"/>
      <c r="AC98" s="48"/>
      <c r="AD98" s="48"/>
      <c r="AE98" s="50"/>
      <c r="AF98" s="48"/>
      <c r="AG98" s="48"/>
      <c r="AH98" s="48"/>
      <c r="AI98" s="48"/>
      <c r="AJ98" s="37"/>
      <c r="AK98" s="36"/>
      <c r="AL98" s="48"/>
    </row>
    <row r="99" ht="15.75" customHeight="1">
      <c r="A99" s="117" t="s">
        <v>135</v>
      </c>
      <c r="B99" s="29"/>
      <c r="C99" s="171">
        <f>COUNTIF($C$13:$C$69,"*Public (7.5K - 15K)*")</f>
        <v>5</v>
      </c>
      <c r="D99" s="184">
        <f t="shared" si="150"/>
        <v>0.08771929825</v>
      </c>
      <c r="E99" s="22"/>
      <c r="F99" s="171"/>
      <c r="G99" s="164"/>
      <c r="H99" s="164"/>
      <c r="I99" s="22"/>
      <c r="J99" s="29"/>
      <c r="K99" s="29"/>
      <c r="L99" s="29"/>
      <c r="M99" s="66"/>
      <c r="N99" s="164"/>
      <c r="O99" s="47"/>
      <c r="P99" s="100"/>
      <c r="Q99" s="29"/>
      <c r="R99" s="100"/>
      <c r="S99" s="29"/>
      <c r="T99" s="100"/>
      <c r="U99" s="29"/>
      <c r="V99" s="100"/>
      <c r="W99" s="48"/>
      <c r="X99" s="48"/>
      <c r="Y99" s="100"/>
      <c r="Z99" s="48"/>
      <c r="AA99" s="48"/>
      <c r="AB99" s="48"/>
      <c r="AC99" s="48"/>
      <c r="AD99" s="48"/>
      <c r="AE99" s="50"/>
      <c r="AF99" s="48"/>
      <c r="AG99" s="48"/>
      <c r="AH99" s="48"/>
      <c r="AI99" s="48"/>
      <c r="AJ99" s="37"/>
      <c r="AK99" s="36"/>
      <c r="AL99" s="48"/>
    </row>
    <row r="100" ht="15.75" customHeight="1">
      <c r="A100" s="85" t="s">
        <v>104</v>
      </c>
      <c r="B100" s="29"/>
      <c r="C100" s="171">
        <f>COUNTIF($C$13:$C$69,"*30K*")</f>
        <v>7</v>
      </c>
      <c r="D100" s="184">
        <f t="shared" si="150"/>
        <v>0.1228070175</v>
      </c>
      <c r="E100" s="22"/>
      <c r="F100" s="171"/>
      <c r="G100" s="164"/>
      <c r="H100" s="164"/>
      <c r="I100" s="22"/>
      <c r="J100" s="29"/>
      <c r="K100" s="29"/>
      <c r="L100" s="29"/>
      <c r="M100" s="66"/>
      <c r="N100" s="164"/>
      <c r="O100" s="47"/>
      <c r="P100" s="100"/>
      <c r="Q100" s="29"/>
      <c r="R100" s="100"/>
      <c r="S100" s="29"/>
      <c r="T100" s="100"/>
      <c r="U100" s="29"/>
      <c r="V100" s="100"/>
      <c r="W100" s="48"/>
      <c r="X100" s="48"/>
      <c r="Y100" s="100"/>
      <c r="Z100" s="48"/>
      <c r="AA100" s="48"/>
      <c r="AB100" s="48"/>
      <c r="AC100" s="48"/>
      <c r="AD100" s="48"/>
      <c r="AE100" s="50"/>
      <c r="AF100" s="48"/>
      <c r="AG100" s="48"/>
      <c r="AH100" s="48"/>
      <c r="AI100" s="48"/>
      <c r="AJ100" s="37"/>
      <c r="AK100" s="36"/>
      <c r="AL100" s="48"/>
    </row>
    <row r="101" ht="15.75" customHeight="1">
      <c r="A101" s="128" t="s">
        <v>150</v>
      </c>
      <c r="B101" s="29"/>
      <c r="C101" s="171">
        <f>COUNTIF($C$13:$C$69,"*Schools (&lt; 500)*")</f>
        <v>8</v>
      </c>
      <c r="D101" s="184">
        <f t="shared" si="150"/>
        <v>0.1403508772</v>
      </c>
      <c r="E101" s="22"/>
      <c r="F101" s="171"/>
      <c r="G101" s="164"/>
      <c r="H101" s="164"/>
      <c r="I101" s="22"/>
      <c r="J101" s="29"/>
      <c r="K101" s="29"/>
      <c r="L101" s="29"/>
      <c r="M101" s="66"/>
      <c r="N101" s="164"/>
      <c r="O101" s="47"/>
      <c r="P101" s="100"/>
      <c r="Q101" s="29"/>
      <c r="R101" s="100"/>
      <c r="S101" s="29"/>
      <c r="T101" s="100"/>
      <c r="U101" s="29"/>
      <c r="V101" s="100"/>
      <c r="W101" s="48"/>
      <c r="X101" s="48"/>
      <c r="Y101" s="100"/>
      <c r="Z101" s="48"/>
      <c r="AA101" s="48"/>
      <c r="AB101" s="48"/>
      <c r="AC101" s="48"/>
      <c r="AD101" s="48"/>
      <c r="AE101" s="50"/>
      <c r="AF101" s="48"/>
      <c r="AG101" s="48"/>
      <c r="AH101" s="48"/>
      <c r="AI101" s="48"/>
      <c r="AJ101" s="37"/>
      <c r="AK101" s="36"/>
      <c r="AL101" s="48"/>
    </row>
    <row r="102" ht="15.75" customHeight="1">
      <c r="A102" s="128" t="s">
        <v>145</v>
      </c>
      <c r="B102" s="29"/>
      <c r="C102" s="171">
        <f>COUNTIF($C$13:$C$69,"*Schools (&lt;100)*")</f>
        <v>2</v>
      </c>
      <c r="D102" s="184">
        <f t="shared" si="150"/>
        <v>0.0350877193</v>
      </c>
      <c r="E102" s="22"/>
      <c r="F102" s="171"/>
      <c r="G102" s="164"/>
      <c r="H102" s="164"/>
      <c r="I102" s="22"/>
      <c r="J102" s="29"/>
      <c r="K102" s="29"/>
      <c r="L102" s="29"/>
      <c r="M102" s="66"/>
      <c r="N102" s="164"/>
      <c r="O102" s="47"/>
      <c r="P102" s="100"/>
      <c r="Q102" s="29"/>
      <c r="R102" s="100"/>
      <c r="S102" s="29"/>
      <c r="T102" s="100"/>
      <c r="U102" s="29"/>
      <c r="V102" s="100"/>
      <c r="W102" s="48"/>
      <c r="X102" s="48"/>
      <c r="Y102" s="100"/>
      <c r="Z102" s="48"/>
      <c r="AA102" s="48"/>
      <c r="AB102" s="48"/>
      <c r="AC102" s="48"/>
      <c r="AD102" s="48"/>
      <c r="AE102" s="50"/>
      <c r="AF102" s="48"/>
      <c r="AG102" s="48"/>
      <c r="AH102" s="48"/>
      <c r="AI102" s="48"/>
      <c r="AJ102" s="37"/>
      <c r="AK102" s="36"/>
      <c r="AL102" s="48"/>
    </row>
    <row r="103" ht="15.75" customHeight="1">
      <c r="A103" s="128" t="s">
        <v>163</v>
      </c>
      <c r="B103" s="29"/>
      <c r="C103" s="171">
        <f>COUNTIF($C$13:$C$69,"*&gt; 500*")</f>
        <v>2</v>
      </c>
      <c r="D103" s="184">
        <f t="shared" si="150"/>
        <v>0.0350877193</v>
      </c>
      <c r="E103" s="22"/>
      <c r="F103" s="171"/>
      <c r="G103" s="164"/>
      <c r="H103" s="164"/>
      <c r="I103" s="22"/>
      <c r="J103" s="29"/>
      <c r="K103" s="29"/>
      <c r="L103" s="29"/>
      <c r="M103" s="66"/>
      <c r="N103" s="164"/>
      <c r="O103" s="47"/>
      <c r="P103" s="100"/>
      <c r="Q103" s="29"/>
      <c r="R103" s="100"/>
      <c r="S103" s="29"/>
      <c r="T103" s="100"/>
      <c r="U103" s="29"/>
      <c r="V103" s="100"/>
      <c r="W103" s="48"/>
      <c r="X103" s="48"/>
      <c r="Y103" s="100"/>
      <c r="Z103" s="48"/>
      <c r="AA103" s="48"/>
      <c r="AB103" s="48"/>
      <c r="AC103" s="48"/>
      <c r="AD103" s="48"/>
      <c r="AE103" s="50"/>
      <c r="AF103" s="48"/>
      <c r="AG103" s="48"/>
      <c r="AH103" s="48"/>
      <c r="AI103" s="48"/>
      <c r="AJ103" s="37"/>
      <c r="AK103" s="36"/>
      <c r="AL103" s="48"/>
    </row>
    <row r="104" ht="15.75" customHeight="1">
      <c r="A104" s="29"/>
      <c r="B104" s="29"/>
      <c r="C104" s="138">
        <f>SUM(C92:C103)</f>
        <v>57</v>
      </c>
      <c r="D104" s="22"/>
      <c r="E104" s="22"/>
      <c r="F104" s="171"/>
      <c r="G104" s="164"/>
      <c r="H104" s="164"/>
      <c r="I104" s="22"/>
      <c r="J104" s="29"/>
      <c r="K104" s="29"/>
      <c r="L104" s="29"/>
      <c r="M104" s="66"/>
      <c r="N104" s="164"/>
      <c r="O104" s="47"/>
      <c r="P104" s="100"/>
      <c r="Q104" s="29"/>
      <c r="R104" s="100"/>
      <c r="S104" s="29"/>
      <c r="T104" s="100"/>
      <c r="U104" s="29"/>
      <c r="V104" s="100"/>
      <c r="W104" s="48"/>
      <c r="X104" s="48"/>
      <c r="Y104" s="100"/>
      <c r="Z104" s="48"/>
      <c r="AA104" s="48"/>
      <c r="AB104" s="48"/>
      <c r="AC104" s="48"/>
      <c r="AD104" s="48"/>
      <c r="AE104" s="50"/>
      <c r="AF104" s="48"/>
      <c r="AG104" s="48"/>
      <c r="AH104" s="48"/>
      <c r="AI104" s="48"/>
      <c r="AJ104" s="37"/>
      <c r="AK104" s="36"/>
      <c r="AL104" s="48"/>
    </row>
    <row r="105" ht="15.75" customHeight="1">
      <c r="A105" s="29"/>
      <c r="B105" s="29"/>
      <c r="C105" s="171"/>
      <c r="D105" s="22"/>
      <c r="E105" s="22"/>
      <c r="F105" s="171"/>
      <c r="G105" s="164"/>
      <c r="H105" s="164"/>
      <c r="I105" s="22"/>
      <c r="J105" s="29"/>
      <c r="K105" s="29"/>
      <c r="L105" s="29"/>
      <c r="M105" s="66"/>
      <c r="N105" s="164"/>
      <c r="O105" s="47"/>
      <c r="P105" s="100"/>
      <c r="Q105" s="29"/>
      <c r="R105" s="100"/>
      <c r="S105" s="29"/>
      <c r="T105" s="100"/>
      <c r="U105" s="29"/>
      <c r="V105" s="100"/>
      <c r="W105" s="48"/>
      <c r="X105" s="48"/>
      <c r="Y105" s="100"/>
      <c r="Z105" s="48"/>
      <c r="AA105" s="48"/>
      <c r="AB105" s="48"/>
      <c r="AC105" s="48"/>
      <c r="AD105" s="48"/>
      <c r="AE105" s="50"/>
      <c r="AF105" s="48"/>
      <c r="AG105" s="48"/>
      <c r="AH105" s="48"/>
      <c r="AI105" s="48"/>
      <c r="AJ105" s="37"/>
      <c r="AK105" s="36"/>
      <c r="AL105" s="48"/>
    </row>
    <row r="106" ht="15.75" customHeight="1">
      <c r="A106" s="29"/>
      <c r="B106" s="29"/>
      <c r="E106" s="138">
        <v>13.0</v>
      </c>
      <c r="G106" s="137">
        <v>11.0</v>
      </c>
      <c r="H106" s="164"/>
      <c r="I106" s="22"/>
      <c r="J106" s="29"/>
      <c r="K106" s="29"/>
      <c r="L106" s="29"/>
      <c r="M106" s="66"/>
      <c r="N106" s="164"/>
      <c r="O106" s="47"/>
      <c r="P106" s="100"/>
      <c r="Q106" s="29"/>
      <c r="R106" s="100"/>
      <c r="S106" s="29"/>
      <c r="T106" s="100"/>
      <c r="U106" s="29"/>
      <c r="V106" s="100"/>
      <c r="W106" s="48"/>
      <c r="X106" s="48"/>
      <c r="Y106" s="100"/>
      <c r="Z106" s="48"/>
      <c r="AA106" s="48"/>
      <c r="AB106" s="48"/>
      <c r="AC106" s="48"/>
      <c r="AD106" s="48"/>
      <c r="AE106" s="50"/>
      <c r="AF106" s="48"/>
      <c r="AG106" s="48"/>
      <c r="AH106" s="48"/>
      <c r="AI106" s="48"/>
      <c r="AJ106" s="37"/>
      <c r="AK106" s="36"/>
      <c r="AL106" s="48"/>
    </row>
    <row r="107" ht="15.75" customHeight="1">
      <c r="A107" s="185" t="s">
        <v>183</v>
      </c>
      <c r="B107" s="29"/>
      <c r="E107" s="184">
        <f>SUM(1/13)</f>
        <v>0.07692307692</v>
      </c>
      <c r="F107" s="29">
        <v>1.0</v>
      </c>
      <c r="G107" s="184">
        <f>SUM(F107/F114)</f>
        <v>0.09090909091</v>
      </c>
      <c r="H107" s="164"/>
      <c r="I107" s="22"/>
      <c r="J107" s="29"/>
      <c r="K107" s="29"/>
      <c r="L107" s="29"/>
      <c r="M107" s="66"/>
      <c r="N107" s="164"/>
      <c r="O107" s="47"/>
      <c r="P107" s="100"/>
      <c r="Q107" s="29"/>
      <c r="R107" s="100"/>
      <c r="S107" s="29"/>
      <c r="T107" s="100"/>
      <c r="U107" s="29"/>
      <c r="V107" s="100"/>
      <c r="W107" s="48"/>
      <c r="X107" s="48"/>
      <c r="Y107" s="100"/>
      <c r="Z107" s="48"/>
      <c r="AA107" s="48"/>
      <c r="AB107" s="48"/>
      <c r="AC107" s="48"/>
      <c r="AD107" s="48"/>
      <c r="AE107" s="50"/>
      <c r="AF107" s="48"/>
      <c r="AG107" s="48"/>
      <c r="AH107" s="48"/>
      <c r="AI107" s="48"/>
      <c r="AJ107" s="37"/>
      <c r="AK107" s="36"/>
      <c r="AL107" s="48"/>
    </row>
    <row r="108" ht="15.75" customHeight="1">
      <c r="A108" s="186" t="s">
        <v>184</v>
      </c>
      <c r="B108" s="29"/>
      <c r="C108" s="171">
        <f t="shared" ref="C108:D108" si="151">SUM(C101:C103)</f>
        <v>12</v>
      </c>
      <c r="D108" s="184">
        <f t="shared" si="151"/>
        <v>0.2105263158</v>
      </c>
      <c r="E108" s="187">
        <f>SUM(2/13)</f>
        <v>0.1538461538</v>
      </c>
      <c r="F108" s="87">
        <v>1.0</v>
      </c>
      <c r="G108" s="188">
        <f>SUM(F108/G106)</f>
        <v>0.09090909091</v>
      </c>
      <c r="H108" s="47">
        <f t="shared" ref="H108:H113" si="153">SUM(G108-D108)</f>
        <v>-0.1196172249</v>
      </c>
      <c r="I108" s="22"/>
      <c r="J108" s="29"/>
      <c r="K108" s="29"/>
      <c r="L108" s="29"/>
      <c r="M108" s="66"/>
      <c r="N108" s="164"/>
      <c r="O108" s="47">
        <f t="shared" ref="O108:O113" si="154">SUM(C108/$C$114)</f>
        <v>0.2105263158</v>
      </c>
      <c r="P108" s="100"/>
      <c r="Q108" s="29"/>
      <c r="R108" s="100"/>
      <c r="S108" s="29"/>
      <c r="T108" s="100"/>
      <c r="U108" s="29"/>
      <c r="V108" s="100"/>
      <c r="W108" s="48"/>
      <c r="X108" s="48"/>
      <c r="Y108" s="100"/>
      <c r="Z108" s="48"/>
      <c r="AA108" s="48"/>
      <c r="AB108" s="48"/>
      <c r="AC108" s="48"/>
      <c r="AD108" s="48"/>
      <c r="AE108" s="50"/>
      <c r="AF108" s="48"/>
      <c r="AG108" s="48"/>
      <c r="AH108" s="48"/>
      <c r="AI108" s="48"/>
      <c r="AJ108" s="37"/>
      <c r="AK108" s="36"/>
      <c r="AL108" s="48"/>
    </row>
    <row r="109" ht="15.75" customHeight="1">
      <c r="A109" s="189" t="s">
        <v>185</v>
      </c>
      <c r="B109" s="29"/>
      <c r="C109" s="171">
        <f t="shared" ref="C109:D109" si="152">SUM(C95:C96,C97)</f>
        <v>21</v>
      </c>
      <c r="D109" s="184">
        <f t="shared" si="152"/>
        <v>0.3684210526</v>
      </c>
      <c r="E109" s="190">
        <f>SUM(3/13)</f>
        <v>0.2307692308</v>
      </c>
      <c r="F109" s="29">
        <v>3.0</v>
      </c>
      <c r="G109" s="184">
        <f>SUM(F109/G106)</f>
        <v>0.2727272727</v>
      </c>
      <c r="H109" s="47">
        <f t="shared" si="153"/>
        <v>-0.0956937799</v>
      </c>
      <c r="I109" s="22"/>
      <c r="J109" s="29"/>
      <c r="K109" s="29"/>
      <c r="L109" s="29"/>
      <c r="M109" s="66"/>
      <c r="N109" s="164"/>
      <c r="O109" s="47">
        <f t="shared" si="154"/>
        <v>0.3684210526</v>
      </c>
      <c r="P109" s="100"/>
      <c r="Q109" s="29"/>
      <c r="R109" s="100"/>
      <c r="S109" s="29"/>
      <c r="T109" s="100"/>
      <c r="U109" s="29"/>
      <c r="V109" s="100"/>
      <c r="W109" s="48"/>
      <c r="X109" s="48"/>
      <c r="Y109" s="100"/>
      <c r="Z109" s="48"/>
      <c r="AA109" s="48"/>
      <c r="AB109" s="48"/>
      <c r="AC109" s="48"/>
      <c r="AD109" s="48"/>
      <c r="AE109" s="50"/>
      <c r="AF109" s="48"/>
      <c r="AG109" s="48"/>
      <c r="AH109" s="48"/>
      <c r="AI109" s="48"/>
      <c r="AJ109" s="37"/>
      <c r="AK109" s="36"/>
      <c r="AL109" s="48"/>
    </row>
    <row r="110" ht="15.75" customHeight="1">
      <c r="A110" s="191" t="s">
        <v>186</v>
      </c>
      <c r="B110" s="29"/>
      <c r="C110" s="171">
        <f t="shared" ref="C110:D110" si="155">SUM(C98:C99)</f>
        <v>7</v>
      </c>
      <c r="D110" s="184">
        <f t="shared" si="155"/>
        <v>0.1228070175</v>
      </c>
      <c r="E110" s="192">
        <f>SUM(2/13)</f>
        <v>0.1538461538</v>
      </c>
      <c r="F110" s="29">
        <v>2.0</v>
      </c>
      <c r="G110" s="184">
        <f>SUM(F110/G106)</f>
        <v>0.1818181818</v>
      </c>
      <c r="H110" s="47">
        <f t="shared" si="153"/>
        <v>0.05901116427</v>
      </c>
      <c r="I110" s="22"/>
      <c r="J110" s="29"/>
      <c r="K110" s="29"/>
      <c r="L110" s="29"/>
      <c r="M110" s="66"/>
      <c r="N110" s="164"/>
      <c r="O110" s="47">
        <f t="shared" si="154"/>
        <v>0.1228070175</v>
      </c>
      <c r="P110" s="100"/>
      <c r="Q110" s="29"/>
      <c r="R110" s="100"/>
      <c r="S110" s="29"/>
      <c r="T110" s="100"/>
      <c r="U110" s="29"/>
      <c r="V110" s="100"/>
      <c r="W110" s="48"/>
      <c r="X110" s="48"/>
      <c r="Y110" s="100"/>
      <c r="Z110" s="48"/>
      <c r="AA110" s="48"/>
      <c r="AB110" s="48"/>
      <c r="AC110" s="48"/>
      <c r="AD110" s="48"/>
      <c r="AE110" s="50"/>
      <c r="AF110" s="48"/>
      <c r="AG110" s="48"/>
      <c r="AH110" s="48"/>
      <c r="AI110" s="48"/>
      <c r="AJ110" s="37"/>
      <c r="AK110" s="36"/>
      <c r="AL110" s="48"/>
    </row>
    <row r="111" ht="15.75" customHeight="1">
      <c r="A111" s="193" t="s">
        <v>187</v>
      </c>
      <c r="B111" s="29"/>
      <c r="C111" s="171">
        <f t="shared" ref="C111:D111" si="156">SUM(C100)</f>
        <v>7</v>
      </c>
      <c r="D111" s="184">
        <f t="shared" si="156"/>
        <v>0.1228070175</v>
      </c>
      <c r="E111" s="194">
        <f>SUM(3/13)</f>
        <v>0.2307692308</v>
      </c>
      <c r="F111" s="87">
        <v>2.0</v>
      </c>
      <c r="G111" s="188">
        <f>SUM(F111/G106)</f>
        <v>0.1818181818</v>
      </c>
      <c r="H111" s="47">
        <f t="shared" si="153"/>
        <v>0.05901116427</v>
      </c>
      <c r="I111" s="22"/>
      <c r="J111" s="29"/>
      <c r="K111" s="29"/>
      <c r="L111" s="29"/>
      <c r="M111" s="66"/>
      <c r="N111" s="164"/>
      <c r="O111" s="47">
        <f t="shared" si="154"/>
        <v>0.1228070175</v>
      </c>
      <c r="P111" s="100"/>
      <c r="Q111" s="29"/>
      <c r="R111" s="100"/>
      <c r="S111" s="29"/>
      <c r="T111" s="100"/>
      <c r="U111" s="29"/>
      <c r="V111" s="100"/>
      <c r="W111" s="48"/>
      <c r="X111" s="48"/>
      <c r="Y111" s="100"/>
      <c r="Z111" s="48"/>
      <c r="AA111" s="48"/>
      <c r="AB111" s="48"/>
      <c r="AC111" s="48"/>
      <c r="AD111" s="48"/>
      <c r="AE111" s="50"/>
      <c r="AF111" s="48"/>
      <c r="AG111" s="48"/>
      <c r="AH111" s="48"/>
      <c r="AI111" s="48"/>
      <c r="AJ111" s="37"/>
      <c r="AK111" s="36"/>
      <c r="AL111" s="48"/>
    </row>
    <row r="112" ht="15.75" customHeight="1">
      <c r="A112" s="195" t="s">
        <v>188</v>
      </c>
      <c r="B112" s="29"/>
      <c r="C112" s="171">
        <f t="shared" ref="C112:D112" si="157">SUM(C92:C93)</f>
        <v>4</v>
      </c>
      <c r="D112" s="184">
        <f t="shared" si="157"/>
        <v>0.0701754386</v>
      </c>
      <c r="E112" s="196">
        <f t="shared" ref="E112:E113" si="159">SUM(1/13)</f>
        <v>0.07692307692</v>
      </c>
      <c r="F112" s="29">
        <v>1.0</v>
      </c>
      <c r="G112" s="184">
        <f>SUM(F112/G106)</f>
        <v>0.09090909091</v>
      </c>
      <c r="H112" s="47">
        <f t="shared" si="153"/>
        <v>0.02073365231</v>
      </c>
      <c r="I112" s="22"/>
      <c r="J112" s="29"/>
      <c r="K112" s="29"/>
      <c r="L112" s="29"/>
      <c r="M112" s="66"/>
      <c r="N112" s="164"/>
      <c r="O112" s="47">
        <f t="shared" si="154"/>
        <v>0.0701754386</v>
      </c>
      <c r="P112" s="100"/>
      <c r="Q112" s="29"/>
      <c r="R112" s="100"/>
      <c r="S112" s="29"/>
      <c r="T112" s="100"/>
      <c r="U112" s="29"/>
      <c r="V112" s="100"/>
      <c r="W112" s="48"/>
      <c r="X112" s="48"/>
      <c r="Y112" s="100"/>
      <c r="Z112" s="48"/>
      <c r="AA112" s="48"/>
      <c r="AB112" s="48"/>
      <c r="AC112" s="48"/>
      <c r="AD112" s="48"/>
      <c r="AE112" s="50"/>
      <c r="AF112" s="48"/>
      <c r="AG112" s="48"/>
      <c r="AH112" s="48"/>
      <c r="AI112" s="48"/>
      <c r="AJ112" s="37"/>
      <c r="AK112" s="36"/>
      <c r="AL112" s="48"/>
    </row>
    <row r="113" ht="15.75" customHeight="1">
      <c r="A113" s="197" t="s">
        <v>189</v>
      </c>
      <c r="B113" s="29"/>
      <c r="C113" s="171">
        <f t="shared" ref="C113:D113" si="158">C94</f>
        <v>6</v>
      </c>
      <c r="D113" s="184">
        <f t="shared" si="158"/>
        <v>0.1052631579</v>
      </c>
      <c r="E113" s="196">
        <f t="shared" si="159"/>
        <v>0.07692307692</v>
      </c>
      <c r="F113" s="29">
        <v>1.0</v>
      </c>
      <c r="G113" s="184">
        <f>SUM(F113/G106)</f>
        <v>0.09090909091</v>
      </c>
      <c r="H113" s="198">
        <f t="shared" si="153"/>
        <v>-0.01435406699</v>
      </c>
      <c r="I113" s="22"/>
      <c r="J113" s="29"/>
      <c r="K113" s="29"/>
      <c r="L113" s="29"/>
      <c r="M113" s="66"/>
      <c r="N113" s="164"/>
      <c r="O113" s="47">
        <f t="shared" si="154"/>
        <v>0.1052631579</v>
      </c>
      <c r="P113" s="100"/>
      <c r="Q113" s="29"/>
      <c r="R113" s="100"/>
      <c r="S113" s="29"/>
      <c r="T113" s="100"/>
      <c r="U113" s="29"/>
      <c r="V113" s="100"/>
      <c r="W113" s="48"/>
      <c r="X113" s="48"/>
      <c r="Y113" s="100"/>
      <c r="Z113" s="48"/>
      <c r="AA113" s="48"/>
      <c r="AB113" s="48"/>
      <c r="AC113" s="48"/>
      <c r="AD113" s="48"/>
      <c r="AE113" s="50"/>
      <c r="AF113" s="48"/>
      <c r="AG113" s="48"/>
      <c r="AH113" s="48"/>
      <c r="AI113" s="48"/>
      <c r="AJ113" s="37"/>
      <c r="AK113" s="36"/>
      <c r="AL113" s="48"/>
    </row>
    <row r="114" ht="15.75" customHeight="1">
      <c r="A114" s="29"/>
      <c r="B114" s="29"/>
      <c r="C114" s="138">
        <f>SUM(C107:C113)</f>
        <v>57</v>
      </c>
      <c r="E114" s="138"/>
      <c r="F114" s="138">
        <f>SUM(F107:F113)</f>
        <v>11</v>
      </c>
      <c r="G114" s="164"/>
      <c r="H114" s="164"/>
      <c r="I114" s="22"/>
      <c r="J114" s="29"/>
      <c r="K114" s="29"/>
      <c r="L114" s="29"/>
      <c r="M114" s="66"/>
      <c r="N114" s="164"/>
      <c r="O114" s="47"/>
      <c r="P114" s="100"/>
      <c r="Q114" s="29"/>
      <c r="R114" s="100"/>
      <c r="S114" s="29"/>
      <c r="T114" s="100"/>
      <c r="U114" s="29"/>
      <c r="V114" s="100"/>
      <c r="W114" s="48"/>
      <c r="X114" s="48"/>
      <c r="Y114" s="100"/>
      <c r="Z114" s="48"/>
      <c r="AA114" s="48"/>
      <c r="AB114" s="48"/>
      <c r="AC114" s="48"/>
      <c r="AD114" s="48"/>
      <c r="AE114" s="50"/>
      <c r="AF114" s="48"/>
      <c r="AG114" s="48"/>
      <c r="AH114" s="48"/>
      <c r="AI114" s="48"/>
      <c r="AJ114" s="37"/>
      <c r="AK114" s="36"/>
      <c r="AL114" s="48"/>
    </row>
    <row r="115" ht="15.75" customHeight="1">
      <c r="A115" s="29"/>
      <c r="B115" s="29"/>
      <c r="C115" s="22"/>
      <c r="D115" s="22"/>
      <c r="E115" s="22"/>
      <c r="F115" s="171"/>
      <c r="G115" s="164"/>
      <c r="H115" s="164"/>
      <c r="I115" s="22"/>
      <c r="J115" s="29"/>
      <c r="K115" s="29"/>
      <c r="L115" s="29"/>
      <c r="M115" s="66"/>
      <c r="N115" s="164"/>
      <c r="O115" s="47"/>
      <c r="P115" s="100"/>
      <c r="Q115" s="29"/>
      <c r="R115" s="100"/>
      <c r="S115" s="29"/>
      <c r="T115" s="100"/>
      <c r="U115" s="29"/>
      <c r="V115" s="100"/>
      <c r="W115" s="48"/>
      <c r="X115" s="48"/>
      <c r="Y115" s="100"/>
      <c r="Z115" s="48"/>
      <c r="AA115" s="48"/>
      <c r="AB115" s="48"/>
      <c r="AC115" s="48"/>
      <c r="AD115" s="48"/>
      <c r="AE115" s="50"/>
      <c r="AF115" s="48"/>
      <c r="AG115" s="48"/>
      <c r="AH115" s="48"/>
      <c r="AI115" s="48"/>
      <c r="AJ115" s="37"/>
      <c r="AK115" s="36"/>
      <c r="AL115" s="48"/>
    </row>
    <row r="116" ht="15.75" customHeight="1">
      <c r="A116" s="29"/>
      <c r="B116" s="29"/>
      <c r="C116" s="22"/>
      <c r="D116" s="22"/>
      <c r="E116" s="22"/>
      <c r="F116" s="171"/>
      <c r="G116" s="164"/>
      <c r="H116" s="164"/>
      <c r="I116" s="22"/>
      <c r="J116" s="29"/>
      <c r="K116" s="29"/>
      <c r="L116" s="29"/>
      <c r="M116" s="66"/>
      <c r="N116" s="164"/>
      <c r="O116" s="47"/>
      <c r="P116" s="100"/>
      <c r="Q116" s="29"/>
      <c r="R116" s="100"/>
      <c r="S116" s="29"/>
      <c r="T116" s="100"/>
      <c r="U116" s="29"/>
      <c r="V116" s="100"/>
      <c r="W116" s="48"/>
      <c r="X116" s="48"/>
      <c r="Y116" s="100"/>
      <c r="Z116" s="48"/>
      <c r="AA116" s="48"/>
      <c r="AB116" s="48"/>
      <c r="AC116" s="48"/>
      <c r="AD116" s="48"/>
      <c r="AE116" s="50"/>
      <c r="AF116" s="48"/>
      <c r="AG116" s="48"/>
      <c r="AH116" s="48"/>
      <c r="AI116" s="48"/>
      <c r="AJ116" s="37"/>
      <c r="AK116" s="36"/>
      <c r="AL116" s="48"/>
    </row>
    <row r="117" ht="15.75" customHeight="1">
      <c r="A117" s="29"/>
      <c r="B117" s="29"/>
      <c r="C117" s="22"/>
      <c r="D117" s="22"/>
      <c r="E117" s="22"/>
      <c r="F117" s="171"/>
      <c r="G117" s="164"/>
      <c r="H117" s="164"/>
      <c r="I117" s="22"/>
      <c r="J117" s="29"/>
      <c r="K117" s="29"/>
      <c r="L117" s="29"/>
      <c r="M117" s="66"/>
      <c r="N117" s="164"/>
      <c r="O117" s="47"/>
      <c r="P117" s="100"/>
      <c r="Q117" s="29"/>
      <c r="R117" s="100"/>
      <c r="S117" s="29"/>
      <c r="T117" s="100"/>
      <c r="U117" s="29"/>
      <c r="V117" s="100"/>
      <c r="W117" s="48"/>
      <c r="X117" s="48"/>
      <c r="Y117" s="100"/>
      <c r="Z117" s="48"/>
      <c r="AA117" s="48"/>
      <c r="AB117" s="48"/>
      <c r="AC117" s="48"/>
      <c r="AD117" s="48"/>
      <c r="AE117" s="50"/>
      <c r="AF117" s="48"/>
      <c r="AG117" s="48"/>
      <c r="AH117" s="48"/>
      <c r="AI117" s="48"/>
      <c r="AJ117" s="37"/>
      <c r="AK117" s="36"/>
      <c r="AL117" s="48"/>
    </row>
    <row r="118" ht="15.75" customHeight="1">
      <c r="A118" s="29"/>
      <c r="B118" s="29"/>
      <c r="C118" s="22"/>
      <c r="D118" s="22"/>
      <c r="E118" s="22"/>
      <c r="F118" s="171"/>
      <c r="G118" s="164"/>
      <c r="H118" s="164"/>
      <c r="I118" s="22"/>
      <c r="J118" s="29"/>
      <c r="K118" s="29"/>
      <c r="L118" s="29"/>
      <c r="M118" s="66"/>
      <c r="N118" s="164"/>
      <c r="O118" s="47"/>
      <c r="P118" s="100"/>
      <c r="Q118" s="29"/>
      <c r="R118" s="100"/>
      <c r="S118" s="29"/>
      <c r="T118" s="100"/>
      <c r="U118" s="29"/>
      <c r="V118" s="100"/>
      <c r="W118" s="48"/>
      <c r="X118" s="48"/>
      <c r="Y118" s="100"/>
      <c r="Z118" s="48"/>
      <c r="AA118" s="48"/>
      <c r="AB118" s="48"/>
      <c r="AC118" s="48"/>
      <c r="AD118" s="48"/>
      <c r="AE118" s="50"/>
      <c r="AF118" s="48"/>
      <c r="AG118" s="48"/>
      <c r="AH118" s="48"/>
      <c r="AI118" s="48"/>
      <c r="AJ118" s="37"/>
      <c r="AK118" s="36"/>
      <c r="AL118" s="48"/>
    </row>
    <row r="119" ht="15.75" customHeight="1">
      <c r="A119" s="29"/>
      <c r="B119" s="29"/>
      <c r="C119" s="22"/>
      <c r="D119" s="22"/>
      <c r="E119" s="22"/>
      <c r="F119" s="171"/>
      <c r="G119" s="164"/>
      <c r="H119" s="164"/>
      <c r="I119" s="22"/>
      <c r="J119" s="29"/>
      <c r="K119" s="29"/>
      <c r="L119" s="29"/>
      <c r="M119" s="66"/>
      <c r="N119" s="164"/>
      <c r="O119" s="47"/>
      <c r="P119" s="100"/>
      <c r="Q119" s="29"/>
      <c r="R119" s="100"/>
      <c r="S119" s="29"/>
      <c r="T119" s="100"/>
      <c r="U119" s="29"/>
      <c r="V119" s="100"/>
      <c r="W119" s="48"/>
      <c r="X119" s="48"/>
      <c r="Y119" s="100"/>
      <c r="Z119" s="48"/>
      <c r="AA119" s="48"/>
      <c r="AB119" s="48"/>
      <c r="AC119" s="48"/>
      <c r="AD119" s="48"/>
      <c r="AE119" s="50"/>
      <c r="AF119" s="48"/>
      <c r="AG119" s="48"/>
      <c r="AH119" s="48"/>
      <c r="AI119" s="48"/>
      <c r="AJ119" s="37"/>
      <c r="AK119" s="36"/>
      <c r="AL119" s="48"/>
    </row>
    <row r="120" ht="15.75" customHeight="1">
      <c r="A120" s="29"/>
      <c r="B120" s="29"/>
      <c r="C120" s="22"/>
      <c r="D120" s="22"/>
      <c r="E120" s="22"/>
      <c r="F120" s="171"/>
      <c r="G120" s="164"/>
      <c r="H120" s="164"/>
      <c r="I120" s="22"/>
      <c r="J120" s="29"/>
      <c r="K120" s="29"/>
      <c r="L120" s="29"/>
      <c r="M120" s="66"/>
      <c r="N120" s="164"/>
      <c r="O120" s="47"/>
      <c r="P120" s="100"/>
      <c r="Q120" s="29"/>
      <c r="R120" s="100"/>
      <c r="S120" s="29"/>
      <c r="T120" s="100"/>
      <c r="U120" s="29"/>
      <c r="V120" s="100"/>
      <c r="W120" s="48"/>
      <c r="X120" s="48"/>
      <c r="Y120" s="100"/>
      <c r="Z120" s="48"/>
      <c r="AA120" s="48"/>
      <c r="AB120" s="48"/>
      <c r="AC120" s="48"/>
      <c r="AD120" s="48"/>
      <c r="AE120" s="50"/>
      <c r="AF120" s="48"/>
      <c r="AG120" s="48"/>
      <c r="AH120" s="48"/>
      <c r="AI120" s="48"/>
      <c r="AJ120" s="37"/>
      <c r="AK120" s="36"/>
      <c r="AL120" s="48"/>
    </row>
    <row r="121" ht="15.75" customHeight="1">
      <c r="A121" s="29"/>
      <c r="B121" s="29"/>
      <c r="C121" s="22"/>
      <c r="D121" s="22"/>
      <c r="E121" s="22"/>
      <c r="F121" s="171"/>
      <c r="G121" s="164"/>
      <c r="H121" s="164"/>
      <c r="I121" s="22"/>
      <c r="J121" s="29"/>
      <c r="K121" s="29"/>
      <c r="L121" s="29"/>
      <c r="M121" s="66"/>
      <c r="N121" s="164"/>
      <c r="O121" s="47"/>
      <c r="P121" s="100"/>
      <c r="Q121" s="29"/>
      <c r="R121" s="100"/>
      <c r="S121" s="29"/>
      <c r="T121" s="100"/>
      <c r="U121" s="29"/>
      <c r="V121" s="100"/>
      <c r="W121" s="48"/>
      <c r="X121" s="48"/>
      <c r="Y121" s="100"/>
      <c r="Z121" s="48"/>
      <c r="AA121" s="48"/>
      <c r="AB121" s="48"/>
      <c r="AC121" s="48"/>
      <c r="AD121" s="48"/>
      <c r="AE121" s="50"/>
      <c r="AF121" s="48"/>
      <c r="AG121" s="48"/>
      <c r="AH121" s="48"/>
      <c r="AI121" s="48"/>
      <c r="AJ121" s="37"/>
      <c r="AK121" s="36"/>
      <c r="AL121" s="48"/>
    </row>
    <row r="122" ht="15.75" customHeight="1">
      <c r="A122" s="29"/>
      <c r="B122" s="29"/>
      <c r="C122" s="22"/>
      <c r="D122" s="22"/>
      <c r="E122" s="22"/>
      <c r="F122" s="171"/>
      <c r="G122" s="164"/>
      <c r="H122" s="164"/>
      <c r="I122" s="22"/>
      <c r="J122" s="29"/>
      <c r="K122" s="29"/>
      <c r="L122" s="29"/>
      <c r="M122" s="66"/>
      <c r="N122" s="164"/>
      <c r="O122" s="47"/>
      <c r="P122" s="100"/>
      <c r="Q122" s="29"/>
      <c r="R122" s="100"/>
      <c r="S122" s="29"/>
      <c r="T122" s="100"/>
      <c r="U122" s="29"/>
      <c r="V122" s="100"/>
      <c r="W122" s="48"/>
      <c r="X122" s="48"/>
      <c r="Y122" s="100"/>
      <c r="Z122" s="48"/>
      <c r="AA122" s="48"/>
      <c r="AB122" s="48"/>
      <c r="AC122" s="48"/>
      <c r="AD122" s="48"/>
      <c r="AE122" s="50"/>
      <c r="AF122" s="48"/>
      <c r="AG122" s="48"/>
      <c r="AH122" s="48"/>
      <c r="AI122" s="48"/>
      <c r="AJ122" s="37"/>
      <c r="AK122" s="36"/>
      <c r="AL122" s="48"/>
    </row>
    <row r="123" ht="15.75" customHeight="1">
      <c r="A123" s="29"/>
      <c r="B123" s="29"/>
      <c r="C123" s="22"/>
      <c r="D123" s="22"/>
      <c r="E123" s="22"/>
      <c r="F123" s="171"/>
      <c r="G123" s="164"/>
      <c r="H123" s="164"/>
      <c r="I123" s="22"/>
      <c r="J123" s="29"/>
      <c r="K123" s="29"/>
      <c r="L123" s="29"/>
      <c r="M123" s="66"/>
      <c r="N123" s="164"/>
      <c r="O123" s="47"/>
      <c r="P123" s="100"/>
      <c r="Q123" s="29"/>
      <c r="R123" s="100"/>
      <c r="S123" s="29"/>
      <c r="T123" s="100"/>
      <c r="U123" s="29"/>
      <c r="V123" s="100"/>
      <c r="W123" s="48"/>
      <c r="X123" s="48"/>
      <c r="Y123" s="100"/>
      <c r="Z123" s="48"/>
      <c r="AA123" s="48"/>
      <c r="AB123" s="48"/>
      <c r="AC123" s="48"/>
      <c r="AD123" s="48"/>
      <c r="AE123" s="50"/>
      <c r="AF123" s="48"/>
      <c r="AG123" s="48"/>
      <c r="AH123" s="48"/>
      <c r="AI123" s="48"/>
      <c r="AJ123" s="37"/>
      <c r="AK123" s="36"/>
      <c r="AL123" s="48"/>
    </row>
    <row r="124" ht="15.75" customHeight="1">
      <c r="A124" s="29"/>
      <c r="B124" s="29"/>
      <c r="C124" s="22"/>
      <c r="D124" s="22"/>
      <c r="E124" s="22"/>
      <c r="F124" s="171"/>
      <c r="G124" s="164"/>
      <c r="H124" s="164"/>
      <c r="I124" s="22"/>
      <c r="J124" s="29"/>
      <c r="K124" s="29"/>
      <c r="L124" s="29"/>
      <c r="M124" s="66"/>
      <c r="N124" s="164"/>
      <c r="O124" s="47"/>
      <c r="P124" s="100"/>
      <c r="Q124" s="29"/>
      <c r="R124" s="100"/>
      <c r="S124" s="29"/>
      <c r="T124" s="100"/>
      <c r="U124" s="29"/>
      <c r="V124" s="100"/>
      <c r="W124" s="48"/>
      <c r="X124" s="48"/>
      <c r="Y124" s="100"/>
      <c r="Z124" s="48"/>
      <c r="AA124" s="48"/>
      <c r="AB124" s="48"/>
      <c r="AC124" s="48"/>
      <c r="AD124" s="48"/>
      <c r="AE124" s="50"/>
      <c r="AF124" s="48"/>
      <c r="AG124" s="48"/>
      <c r="AH124" s="48"/>
      <c r="AI124" s="48"/>
      <c r="AJ124" s="37"/>
      <c r="AK124" s="36"/>
      <c r="AL124" s="48"/>
    </row>
    <row r="125" ht="15.75" customHeight="1">
      <c r="A125" s="29"/>
      <c r="B125" s="29"/>
      <c r="C125" s="22"/>
      <c r="D125" s="22"/>
      <c r="E125" s="22"/>
      <c r="F125" s="171"/>
      <c r="G125" s="164"/>
      <c r="H125" s="164"/>
      <c r="I125" s="22"/>
      <c r="J125" s="29"/>
      <c r="K125" s="29"/>
      <c r="L125" s="29"/>
      <c r="M125" s="66"/>
      <c r="N125" s="164"/>
      <c r="O125" s="47"/>
      <c r="P125" s="100"/>
      <c r="Q125" s="29"/>
      <c r="R125" s="100"/>
      <c r="S125" s="29"/>
      <c r="T125" s="100"/>
      <c r="U125" s="29"/>
      <c r="V125" s="100"/>
      <c r="W125" s="48"/>
      <c r="X125" s="48"/>
      <c r="Y125" s="100"/>
      <c r="Z125" s="48"/>
      <c r="AA125" s="48"/>
      <c r="AB125" s="48"/>
      <c r="AC125" s="48"/>
      <c r="AD125" s="48"/>
      <c r="AE125" s="50"/>
      <c r="AF125" s="48"/>
      <c r="AG125" s="48"/>
      <c r="AH125" s="48"/>
      <c r="AI125" s="48"/>
      <c r="AJ125" s="37"/>
      <c r="AK125" s="36"/>
      <c r="AL125" s="48"/>
    </row>
    <row r="126" ht="15.75" customHeight="1">
      <c r="A126" s="29"/>
      <c r="B126" s="29"/>
      <c r="C126" s="22"/>
      <c r="D126" s="22"/>
      <c r="E126" s="22"/>
      <c r="F126" s="171"/>
      <c r="G126" s="164"/>
      <c r="H126" s="164"/>
      <c r="I126" s="22"/>
      <c r="J126" s="29"/>
      <c r="K126" s="29"/>
      <c r="L126" s="29"/>
      <c r="M126" s="66"/>
      <c r="N126" s="164"/>
      <c r="O126" s="47"/>
      <c r="P126" s="100"/>
      <c r="Q126" s="29"/>
      <c r="R126" s="100"/>
      <c r="S126" s="29"/>
      <c r="T126" s="100"/>
      <c r="U126" s="29"/>
      <c r="V126" s="100"/>
      <c r="W126" s="48"/>
      <c r="X126" s="48"/>
      <c r="Y126" s="100"/>
      <c r="Z126" s="48"/>
      <c r="AA126" s="48"/>
      <c r="AB126" s="48"/>
      <c r="AC126" s="48"/>
      <c r="AD126" s="48"/>
      <c r="AE126" s="50"/>
      <c r="AF126" s="48"/>
      <c r="AG126" s="48"/>
      <c r="AH126" s="48"/>
      <c r="AI126" s="48"/>
      <c r="AJ126" s="37"/>
      <c r="AK126" s="36"/>
      <c r="AL126" s="48"/>
    </row>
    <row r="127" ht="15.75" customHeight="1">
      <c r="A127" s="29"/>
      <c r="B127" s="29"/>
      <c r="C127" s="22"/>
      <c r="D127" s="22"/>
      <c r="E127" s="22"/>
      <c r="F127" s="171"/>
      <c r="G127" s="164"/>
      <c r="H127" s="164"/>
      <c r="I127" s="22"/>
      <c r="J127" s="29"/>
      <c r="K127" s="29"/>
      <c r="L127" s="29"/>
      <c r="M127" s="66"/>
      <c r="N127" s="164"/>
      <c r="O127" s="47"/>
      <c r="P127" s="100"/>
      <c r="Q127" s="29"/>
      <c r="R127" s="100"/>
      <c r="S127" s="29"/>
      <c r="T127" s="100"/>
      <c r="U127" s="29"/>
      <c r="V127" s="100"/>
      <c r="W127" s="48"/>
      <c r="X127" s="48"/>
      <c r="Y127" s="100"/>
      <c r="Z127" s="48"/>
      <c r="AA127" s="48"/>
      <c r="AB127" s="48"/>
      <c r="AC127" s="48"/>
      <c r="AD127" s="48"/>
      <c r="AE127" s="50"/>
      <c r="AF127" s="48"/>
      <c r="AG127" s="48"/>
      <c r="AH127" s="48"/>
      <c r="AI127" s="48"/>
      <c r="AJ127" s="37"/>
      <c r="AK127" s="36"/>
      <c r="AL127" s="48"/>
    </row>
    <row r="128" ht="15.75" customHeight="1">
      <c r="A128" s="29"/>
      <c r="B128" s="29"/>
      <c r="C128" s="22"/>
      <c r="D128" s="22"/>
      <c r="E128" s="22"/>
      <c r="F128" s="171"/>
      <c r="G128" s="164"/>
      <c r="H128" s="164"/>
      <c r="I128" s="22"/>
      <c r="J128" s="29"/>
      <c r="K128" s="29"/>
      <c r="L128" s="29"/>
      <c r="M128" s="66"/>
      <c r="N128" s="164"/>
      <c r="O128" s="47"/>
      <c r="P128" s="100"/>
      <c r="Q128" s="29"/>
      <c r="R128" s="100"/>
      <c r="S128" s="29"/>
      <c r="T128" s="100"/>
      <c r="U128" s="29"/>
      <c r="V128" s="100"/>
      <c r="W128" s="48"/>
      <c r="X128" s="48"/>
      <c r="Y128" s="100"/>
      <c r="Z128" s="48"/>
      <c r="AA128" s="48"/>
      <c r="AB128" s="48"/>
      <c r="AC128" s="48"/>
      <c r="AD128" s="48"/>
      <c r="AE128" s="50"/>
      <c r="AF128" s="48"/>
      <c r="AG128" s="48"/>
      <c r="AH128" s="48"/>
      <c r="AI128" s="48"/>
      <c r="AJ128" s="37"/>
      <c r="AK128" s="36"/>
      <c r="AL128" s="48"/>
    </row>
    <row r="129" ht="15.75" customHeight="1">
      <c r="A129" s="29"/>
      <c r="B129" s="29"/>
      <c r="C129" s="22"/>
      <c r="D129" s="22"/>
      <c r="E129" s="22"/>
      <c r="F129" s="171"/>
      <c r="G129" s="164"/>
      <c r="H129" s="164"/>
      <c r="I129" s="22"/>
      <c r="J129" s="29"/>
      <c r="K129" s="29"/>
      <c r="L129" s="29"/>
      <c r="M129" s="66"/>
      <c r="N129" s="164"/>
      <c r="O129" s="47"/>
      <c r="P129" s="100"/>
      <c r="Q129" s="29"/>
      <c r="R129" s="100"/>
      <c r="S129" s="29"/>
      <c r="T129" s="100"/>
      <c r="U129" s="29"/>
      <c r="V129" s="100"/>
      <c r="W129" s="48"/>
      <c r="X129" s="48"/>
      <c r="Y129" s="100"/>
      <c r="Z129" s="48"/>
      <c r="AA129" s="48"/>
      <c r="AB129" s="48"/>
      <c r="AC129" s="48"/>
      <c r="AD129" s="48"/>
      <c r="AE129" s="50"/>
      <c r="AF129" s="48"/>
      <c r="AG129" s="48"/>
      <c r="AH129" s="48"/>
      <c r="AI129" s="48"/>
      <c r="AJ129" s="37"/>
      <c r="AK129" s="36"/>
      <c r="AL129" s="48"/>
    </row>
    <row r="130" ht="15.75" customHeight="1">
      <c r="A130" s="29"/>
      <c r="B130" s="29"/>
      <c r="C130" s="22"/>
      <c r="D130" s="22"/>
      <c r="E130" s="22"/>
      <c r="F130" s="171"/>
      <c r="G130" s="164"/>
      <c r="H130" s="164"/>
      <c r="I130" s="22"/>
      <c r="J130" s="29"/>
      <c r="K130" s="29"/>
      <c r="L130" s="29"/>
      <c r="M130" s="66"/>
      <c r="N130" s="164"/>
      <c r="O130" s="47"/>
      <c r="P130" s="100"/>
      <c r="Q130" s="29"/>
      <c r="R130" s="100"/>
      <c r="S130" s="29"/>
      <c r="T130" s="100"/>
      <c r="U130" s="29"/>
      <c r="V130" s="100"/>
      <c r="W130" s="48"/>
      <c r="X130" s="48"/>
      <c r="Y130" s="100"/>
      <c r="Z130" s="48"/>
      <c r="AA130" s="48"/>
      <c r="AB130" s="48"/>
      <c r="AC130" s="48"/>
      <c r="AD130" s="48"/>
      <c r="AE130" s="50"/>
      <c r="AF130" s="48"/>
      <c r="AG130" s="48"/>
      <c r="AH130" s="48"/>
      <c r="AI130" s="48"/>
      <c r="AJ130" s="37"/>
      <c r="AK130" s="36"/>
      <c r="AL130" s="48"/>
    </row>
    <row r="131" ht="15.75" customHeight="1">
      <c r="A131" s="29"/>
      <c r="B131" s="29"/>
      <c r="C131" s="22"/>
      <c r="D131" s="22"/>
      <c r="E131" s="22"/>
      <c r="F131" s="171"/>
      <c r="G131" s="164"/>
      <c r="H131" s="164"/>
      <c r="I131" s="22"/>
      <c r="J131" s="29"/>
      <c r="K131" s="29"/>
      <c r="L131" s="29"/>
      <c r="M131" s="66"/>
      <c r="N131" s="164"/>
      <c r="O131" s="47"/>
      <c r="P131" s="100"/>
      <c r="Q131" s="29"/>
      <c r="R131" s="100"/>
      <c r="S131" s="29"/>
      <c r="T131" s="100"/>
      <c r="U131" s="29"/>
      <c r="V131" s="100"/>
      <c r="W131" s="48"/>
      <c r="X131" s="48"/>
      <c r="Y131" s="100"/>
      <c r="Z131" s="48"/>
      <c r="AA131" s="48"/>
      <c r="AB131" s="48"/>
      <c r="AC131" s="48"/>
      <c r="AD131" s="48"/>
      <c r="AE131" s="50"/>
      <c r="AF131" s="48"/>
      <c r="AG131" s="48"/>
      <c r="AH131" s="48"/>
      <c r="AI131" s="48"/>
      <c r="AJ131" s="37"/>
      <c r="AK131" s="36"/>
      <c r="AL131" s="48"/>
    </row>
    <row r="132" ht="15.75" customHeight="1">
      <c r="A132" s="29"/>
      <c r="B132" s="29"/>
      <c r="C132" s="22"/>
      <c r="D132" s="22"/>
      <c r="E132" s="22"/>
      <c r="F132" s="171"/>
      <c r="G132" s="164"/>
      <c r="H132" s="164"/>
      <c r="I132" s="22"/>
      <c r="J132" s="29"/>
      <c r="K132" s="29"/>
      <c r="L132" s="29"/>
      <c r="M132" s="66"/>
      <c r="N132" s="164"/>
      <c r="O132" s="47"/>
      <c r="P132" s="100"/>
      <c r="Q132" s="29"/>
      <c r="R132" s="100"/>
      <c r="S132" s="29"/>
      <c r="T132" s="100"/>
      <c r="U132" s="29"/>
      <c r="V132" s="100"/>
      <c r="W132" s="48"/>
      <c r="X132" s="48"/>
      <c r="Y132" s="100"/>
      <c r="Z132" s="48"/>
      <c r="AA132" s="48"/>
      <c r="AB132" s="48"/>
      <c r="AC132" s="48"/>
      <c r="AD132" s="48"/>
      <c r="AE132" s="50"/>
      <c r="AF132" s="48"/>
      <c r="AG132" s="48"/>
      <c r="AH132" s="48"/>
      <c r="AI132" s="48"/>
      <c r="AJ132" s="37"/>
      <c r="AK132" s="36"/>
      <c r="AL132" s="48"/>
    </row>
    <row r="133" ht="15.75" customHeight="1">
      <c r="A133" s="29"/>
      <c r="B133" s="29"/>
      <c r="C133" s="22"/>
      <c r="D133" s="22"/>
      <c r="E133" s="22"/>
      <c r="F133" s="171"/>
      <c r="G133" s="164"/>
      <c r="H133" s="164"/>
      <c r="I133" s="22"/>
      <c r="J133" s="29"/>
      <c r="K133" s="29"/>
      <c r="L133" s="29"/>
      <c r="M133" s="66"/>
      <c r="N133" s="164"/>
      <c r="O133" s="47"/>
      <c r="P133" s="100"/>
      <c r="Q133" s="29"/>
      <c r="R133" s="100"/>
      <c r="S133" s="29"/>
      <c r="T133" s="100"/>
      <c r="U133" s="29"/>
      <c r="V133" s="100"/>
      <c r="W133" s="48"/>
      <c r="X133" s="48"/>
      <c r="Y133" s="100"/>
      <c r="Z133" s="48"/>
      <c r="AA133" s="48"/>
      <c r="AB133" s="48"/>
      <c r="AC133" s="48"/>
      <c r="AD133" s="48"/>
      <c r="AE133" s="50"/>
      <c r="AF133" s="48"/>
      <c r="AG133" s="48"/>
      <c r="AH133" s="48"/>
      <c r="AI133" s="48"/>
      <c r="AJ133" s="37"/>
      <c r="AK133" s="36"/>
      <c r="AL133" s="48"/>
    </row>
    <row r="134" ht="15.75" customHeight="1">
      <c r="A134" s="29"/>
      <c r="B134" s="29"/>
      <c r="C134" s="22"/>
      <c r="D134" s="22"/>
      <c r="E134" s="22"/>
      <c r="F134" s="171"/>
      <c r="G134" s="164"/>
      <c r="H134" s="164"/>
      <c r="I134" s="22"/>
      <c r="J134" s="29"/>
      <c r="K134" s="29"/>
      <c r="L134" s="29"/>
      <c r="M134" s="66"/>
      <c r="N134" s="164"/>
      <c r="O134" s="47"/>
      <c r="P134" s="100"/>
      <c r="Q134" s="29"/>
      <c r="R134" s="100"/>
      <c r="S134" s="29"/>
      <c r="T134" s="100"/>
      <c r="U134" s="29"/>
      <c r="V134" s="100"/>
      <c r="W134" s="48"/>
      <c r="X134" s="48"/>
      <c r="Y134" s="100"/>
      <c r="Z134" s="48"/>
      <c r="AA134" s="48"/>
      <c r="AB134" s="48"/>
      <c r="AC134" s="48"/>
      <c r="AD134" s="48"/>
      <c r="AE134" s="50"/>
      <c r="AF134" s="48"/>
      <c r="AG134" s="48"/>
      <c r="AH134" s="48"/>
      <c r="AI134" s="48"/>
      <c r="AJ134" s="37"/>
      <c r="AK134" s="36"/>
      <c r="AL134" s="48"/>
    </row>
    <row r="135" ht="15.75" customHeight="1">
      <c r="A135" s="29"/>
      <c r="B135" s="29"/>
      <c r="C135" s="22"/>
      <c r="D135" s="22"/>
      <c r="E135" s="22"/>
      <c r="F135" s="171"/>
      <c r="G135" s="164"/>
      <c r="H135" s="164"/>
      <c r="I135" s="22"/>
      <c r="J135" s="29"/>
      <c r="K135" s="29"/>
      <c r="L135" s="29"/>
      <c r="M135" s="66"/>
      <c r="N135" s="164"/>
      <c r="O135" s="47"/>
      <c r="P135" s="100"/>
      <c r="Q135" s="29"/>
      <c r="R135" s="100"/>
      <c r="S135" s="29"/>
      <c r="T135" s="100"/>
      <c r="U135" s="29"/>
      <c r="V135" s="100"/>
      <c r="W135" s="48"/>
      <c r="X135" s="48"/>
      <c r="Y135" s="100"/>
      <c r="Z135" s="48"/>
      <c r="AA135" s="48"/>
      <c r="AB135" s="48"/>
      <c r="AC135" s="48"/>
      <c r="AD135" s="48"/>
      <c r="AE135" s="50"/>
      <c r="AF135" s="48"/>
      <c r="AG135" s="48"/>
      <c r="AH135" s="48"/>
      <c r="AI135" s="48"/>
      <c r="AJ135" s="37"/>
      <c r="AK135" s="36"/>
      <c r="AL135" s="48"/>
    </row>
    <row r="136" ht="15.75" customHeight="1">
      <c r="A136" s="29"/>
      <c r="B136" s="29"/>
      <c r="C136" s="22"/>
      <c r="D136" s="22"/>
      <c r="E136" s="22"/>
      <c r="F136" s="171"/>
      <c r="G136" s="164"/>
      <c r="H136" s="164"/>
      <c r="I136" s="22"/>
      <c r="J136" s="29"/>
      <c r="K136" s="29"/>
      <c r="L136" s="29"/>
      <c r="M136" s="66"/>
      <c r="N136" s="164"/>
      <c r="O136" s="47"/>
      <c r="P136" s="100"/>
      <c r="Q136" s="29"/>
      <c r="R136" s="100"/>
      <c r="S136" s="29"/>
      <c r="T136" s="100"/>
      <c r="U136" s="29"/>
      <c r="V136" s="100"/>
      <c r="W136" s="48"/>
      <c r="X136" s="48"/>
      <c r="Y136" s="100"/>
      <c r="Z136" s="48"/>
      <c r="AA136" s="48"/>
      <c r="AB136" s="48"/>
      <c r="AC136" s="48"/>
      <c r="AD136" s="48"/>
      <c r="AE136" s="50"/>
      <c r="AF136" s="48"/>
      <c r="AG136" s="48"/>
      <c r="AH136" s="48"/>
      <c r="AI136" s="48"/>
      <c r="AJ136" s="37"/>
      <c r="AK136" s="36"/>
      <c r="AL136" s="48"/>
    </row>
    <row r="137" ht="15.75" customHeight="1">
      <c r="A137" s="29"/>
      <c r="B137" s="29"/>
      <c r="C137" s="22"/>
      <c r="D137" s="22"/>
      <c r="E137" s="22"/>
      <c r="F137" s="171"/>
      <c r="G137" s="164"/>
      <c r="H137" s="164"/>
      <c r="I137" s="22"/>
      <c r="J137" s="29"/>
      <c r="K137" s="29"/>
      <c r="L137" s="29"/>
      <c r="M137" s="66"/>
      <c r="N137" s="164"/>
      <c r="O137" s="47"/>
      <c r="P137" s="100"/>
      <c r="Q137" s="29"/>
      <c r="R137" s="100"/>
      <c r="S137" s="29"/>
      <c r="T137" s="100"/>
      <c r="U137" s="29"/>
      <c r="V137" s="100"/>
      <c r="W137" s="48"/>
      <c r="X137" s="48"/>
      <c r="Y137" s="100"/>
      <c r="Z137" s="48"/>
      <c r="AA137" s="48"/>
      <c r="AB137" s="48"/>
      <c r="AC137" s="48"/>
      <c r="AD137" s="48"/>
      <c r="AE137" s="50"/>
      <c r="AF137" s="48"/>
      <c r="AG137" s="48"/>
      <c r="AH137" s="48"/>
      <c r="AI137" s="48"/>
      <c r="AJ137" s="37"/>
      <c r="AK137" s="36"/>
      <c r="AL137" s="48"/>
    </row>
    <row r="138" ht="15.75" customHeight="1">
      <c r="A138" s="29"/>
      <c r="B138" s="29"/>
      <c r="C138" s="22"/>
      <c r="D138" s="22"/>
      <c r="E138" s="22"/>
      <c r="F138" s="171"/>
      <c r="G138" s="164"/>
      <c r="H138" s="164"/>
      <c r="I138" s="22"/>
      <c r="J138" s="29"/>
      <c r="K138" s="29"/>
      <c r="L138" s="29"/>
      <c r="M138" s="66"/>
      <c r="N138" s="164"/>
      <c r="O138" s="47"/>
      <c r="P138" s="100"/>
      <c r="Q138" s="29"/>
      <c r="R138" s="100"/>
      <c r="S138" s="29"/>
      <c r="T138" s="100"/>
      <c r="U138" s="29"/>
      <c r="V138" s="100"/>
      <c r="W138" s="48"/>
      <c r="X138" s="48"/>
      <c r="Y138" s="100"/>
      <c r="Z138" s="48"/>
      <c r="AA138" s="48"/>
      <c r="AB138" s="48"/>
      <c r="AC138" s="48"/>
      <c r="AD138" s="48"/>
      <c r="AE138" s="50"/>
      <c r="AF138" s="48"/>
      <c r="AG138" s="48"/>
      <c r="AH138" s="48"/>
      <c r="AI138" s="48"/>
      <c r="AJ138" s="37"/>
      <c r="AK138" s="36"/>
      <c r="AL138" s="48"/>
    </row>
    <row r="139" ht="15.75" customHeight="1">
      <c r="A139" s="29"/>
      <c r="B139" s="29"/>
      <c r="C139" s="22"/>
      <c r="D139" s="22"/>
      <c r="E139" s="22"/>
      <c r="F139" s="171"/>
      <c r="G139" s="164"/>
      <c r="H139" s="164"/>
      <c r="I139" s="22"/>
      <c r="J139" s="29"/>
      <c r="K139" s="29"/>
      <c r="L139" s="29"/>
      <c r="M139" s="66"/>
      <c r="N139" s="164"/>
      <c r="O139" s="47"/>
      <c r="P139" s="100"/>
      <c r="Q139" s="29"/>
      <c r="R139" s="100"/>
      <c r="S139" s="29"/>
      <c r="T139" s="100"/>
      <c r="U139" s="29"/>
      <c r="V139" s="100"/>
      <c r="W139" s="48"/>
      <c r="X139" s="48"/>
      <c r="Y139" s="100"/>
      <c r="Z139" s="48"/>
      <c r="AA139" s="48"/>
      <c r="AB139" s="48"/>
      <c r="AC139" s="48"/>
      <c r="AD139" s="48"/>
      <c r="AE139" s="50"/>
      <c r="AF139" s="48"/>
      <c r="AG139" s="48"/>
      <c r="AH139" s="48"/>
      <c r="AI139" s="48"/>
      <c r="AJ139" s="37"/>
      <c r="AK139" s="36"/>
      <c r="AL139" s="48"/>
    </row>
    <row r="140" ht="15.75" customHeight="1">
      <c r="A140" s="29"/>
      <c r="B140" s="29"/>
      <c r="C140" s="22"/>
      <c r="D140" s="22"/>
      <c r="E140" s="22"/>
      <c r="F140" s="171"/>
      <c r="G140" s="164"/>
      <c r="H140" s="164"/>
      <c r="I140" s="22"/>
      <c r="J140" s="29"/>
      <c r="K140" s="29"/>
      <c r="L140" s="29"/>
      <c r="M140" s="66"/>
      <c r="N140" s="164"/>
      <c r="O140" s="47"/>
      <c r="P140" s="100"/>
      <c r="Q140" s="29"/>
      <c r="R140" s="100"/>
      <c r="S140" s="29"/>
      <c r="T140" s="100"/>
      <c r="U140" s="29"/>
      <c r="V140" s="100"/>
      <c r="W140" s="48"/>
      <c r="X140" s="48"/>
      <c r="Y140" s="100"/>
      <c r="Z140" s="48"/>
      <c r="AA140" s="48"/>
      <c r="AB140" s="48"/>
      <c r="AC140" s="48"/>
      <c r="AD140" s="48"/>
      <c r="AE140" s="50"/>
      <c r="AF140" s="48"/>
      <c r="AG140" s="48"/>
      <c r="AH140" s="48"/>
      <c r="AI140" s="48"/>
      <c r="AJ140" s="37"/>
      <c r="AK140" s="36"/>
      <c r="AL140" s="48"/>
    </row>
    <row r="141" ht="15.75" customHeight="1">
      <c r="A141" s="29"/>
      <c r="B141" s="29"/>
      <c r="C141" s="22"/>
      <c r="D141" s="22"/>
      <c r="E141" s="22"/>
      <c r="F141" s="171"/>
      <c r="G141" s="164"/>
      <c r="H141" s="164"/>
      <c r="I141" s="22"/>
      <c r="J141" s="29"/>
      <c r="K141" s="29"/>
      <c r="L141" s="29"/>
      <c r="M141" s="66"/>
      <c r="N141" s="164"/>
      <c r="O141" s="47"/>
      <c r="P141" s="100"/>
      <c r="Q141" s="29"/>
      <c r="R141" s="100"/>
      <c r="S141" s="29"/>
      <c r="T141" s="100"/>
      <c r="U141" s="29"/>
      <c r="V141" s="100"/>
      <c r="W141" s="48"/>
      <c r="X141" s="48"/>
      <c r="Y141" s="100"/>
      <c r="Z141" s="48"/>
      <c r="AA141" s="48"/>
      <c r="AB141" s="48"/>
      <c r="AC141" s="48"/>
      <c r="AD141" s="48"/>
      <c r="AE141" s="50"/>
      <c r="AF141" s="48"/>
      <c r="AG141" s="48"/>
      <c r="AH141" s="48"/>
      <c r="AI141" s="48"/>
      <c r="AJ141" s="37"/>
      <c r="AK141" s="36"/>
      <c r="AL141" s="48"/>
    </row>
    <row r="142" ht="15.75" customHeight="1">
      <c r="A142" s="29"/>
      <c r="B142" s="29"/>
      <c r="C142" s="22"/>
      <c r="D142" s="22"/>
      <c r="E142" s="22"/>
      <c r="F142" s="171"/>
      <c r="G142" s="164"/>
      <c r="H142" s="164"/>
      <c r="I142" s="22"/>
      <c r="J142" s="29"/>
      <c r="K142" s="29"/>
      <c r="L142" s="29"/>
      <c r="M142" s="66"/>
      <c r="N142" s="164"/>
      <c r="O142" s="47"/>
      <c r="P142" s="100"/>
      <c r="Q142" s="29"/>
      <c r="R142" s="100"/>
      <c r="S142" s="29"/>
      <c r="T142" s="100"/>
      <c r="U142" s="29"/>
      <c r="V142" s="100"/>
      <c r="W142" s="48"/>
      <c r="X142" s="48"/>
      <c r="Y142" s="100"/>
      <c r="Z142" s="48"/>
      <c r="AA142" s="48"/>
      <c r="AB142" s="48"/>
      <c r="AC142" s="48"/>
      <c r="AD142" s="48"/>
      <c r="AE142" s="50"/>
      <c r="AF142" s="48"/>
      <c r="AG142" s="48"/>
      <c r="AH142" s="48"/>
      <c r="AI142" s="48"/>
      <c r="AJ142" s="37"/>
      <c r="AK142" s="36"/>
      <c r="AL142" s="48"/>
    </row>
    <row r="143" ht="15.75" customHeight="1">
      <c r="A143" s="29"/>
      <c r="B143" s="29"/>
      <c r="C143" s="22"/>
      <c r="D143" s="22"/>
      <c r="E143" s="22"/>
      <c r="F143" s="171"/>
      <c r="G143" s="164"/>
      <c r="H143" s="164"/>
      <c r="I143" s="22"/>
      <c r="J143" s="29"/>
      <c r="K143" s="29"/>
      <c r="L143" s="29"/>
      <c r="M143" s="66"/>
      <c r="N143" s="164"/>
      <c r="O143" s="47"/>
      <c r="P143" s="100"/>
      <c r="Q143" s="29"/>
      <c r="R143" s="100"/>
      <c r="S143" s="29"/>
      <c r="T143" s="100"/>
      <c r="U143" s="29"/>
      <c r="V143" s="100"/>
      <c r="W143" s="48"/>
      <c r="X143" s="48"/>
      <c r="Y143" s="100"/>
      <c r="Z143" s="48"/>
      <c r="AA143" s="48"/>
      <c r="AB143" s="48"/>
      <c r="AC143" s="48"/>
      <c r="AD143" s="48"/>
      <c r="AE143" s="50"/>
      <c r="AF143" s="48"/>
      <c r="AG143" s="48"/>
      <c r="AH143" s="48"/>
      <c r="AI143" s="48"/>
      <c r="AJ143" s="37"/>
      <c r="AK143" s="36"/>
      <c r="AL143" s="48"/>
    </row>
    <row r="144" ht="15.75" customHeight="1">
      <c r="A144" s="29"/>
      <c r="B144" s="29"/>
      <c r="C144" s="22"/>
      <c r="D144" s="22"/>
      <c r="E144" s="22"/>
      <c r="F144" s="171"/>
      <c r="G144" s="164"/>
      <c r="H144" s="164"/>
      <c r="I144" s="22"/>
      <c r="J144" s="29"/>
      <c r="K144" s="29"/>
      <c r="L144" s="29"/>
      <c r="M144" s="66"/>
      <c r="N144" s="164"/>
      <c r="O144" s="47"/>
      <c r="P144" s="100"/>
      <c r="Q144" s="29"/>
      <c r="R144" s="100"/>
      <c r="S144" s="29"/>
      <c r="T144" s="100"/>
      <c r="U144" s="29"/>
      <c r="V144" s="100"/>
      <c r="W144" s="48"/>
      <c r="X144" s="48"/>
      <c r="Y144" s="100"/>
      <c r="Z144" s="48"/>
      <c r="AA144" s="48"/>
      <c r="AB144" s="48"/>
      <c r="AC144" s="48"/>
      <c r="AD144" s="48"/>
      <c r="AE144" s="50"/>
      <c r="AF144" s="48"/>
      <c r="AG144" s="48"/>
      <c r="AH144" s="48"/>
      <c r="AI144" s="48"/>
      <c r="AJ144" s="37"/>
      <c r="AK144" s="36"/>
      <c r="AL144" s="48"/>
    </row>
    <row r="145" ht="15.75" customHeight="1">
      <c r="A145" s="29"/>
      <c r="B145" s="29"/>
      <c r="C145" s="22"/>
      <c r="D145" s="22"/>
      <c r="E145" s="22"/>
      <c r="F145" s="171"/>
      <c r="G145" s="164"/>
      <c r="H145" s="164"/>
      <c r="I145" s="22"/>
      <c r="J145" s="29"/>
      <c r="K145" s="29"/>
      <c r="L145" s="29"/>
      <c r="M145" s="66"/>
      <c r="N145" s="164"/>
      <c r="O145" s="47"/>
      <c r="P145" s="100"/>
      <c r="Q145" s="29"/>
      <c r="R145" s="100"/>
      <c r="S145" s="29"/>
      <c r="T145" s="100"/>
      <c r="U145" s="29"/>
      <c r="V145" s="100"/>
      <c r="W145" s="48"/>
      <c r="X145" s="48"/>
      <c r="Y145" s="100"/>
      <c r="Z145" s="48"/>
      <c r="AA145" s="48"/>
      <c r="AB145" s="48"/>
      <c r="AC145" s="48"/>
      <c r="AD145" s="48"/>
      <c r="AE145" s="50"/>
      <c r="AF145" s="48"/>
      <c r="AG145" s="48"/>
      <c r="AH145" s="48"/>
      <c r="AI145" s="48"/>
      <c r="AJ145" s="37"/>
      <c r="AK145" s="36"/>
      <c r="AL145" s="48"/>
    </row>
    <row r="146" ht="15.75" customHeight="1">
      <c r="A146" s="29"/>
      <c r="B146" s="29"/>
      <c r="C146" s="22"/>
      <c r="D146" s="22"/>
      <c r="E146" s="22"/>
      <c r="F146" s="171"/>
      <c r="G146" s="164"/>
      <c r="H146" s="164"/>
      <c r="I146" s="22"/>
      <c r="J146" s="29"/>
      <c r="K146" s="29"/>
      <c r="L146" s="29"/>
      <c r="M146" s="66"/>
      <c r="N146" s="164"/>
      <c r="O146" s="47"/>
      <c r="P146" s="100"/>
      <c r="Q146" s="29"/>
      <c r="R146" s="100"/>
      <c r="S146" s="29"/>
      <c r="T146" s="100"/>
      <c r="U146" s="29"/>
      <c r="V146" s="100"/>
      <c r="W146" s="48"/>
      <c r="X146" s="48"/>
      <c r="Y146" s="100"/>
      <c r="Z146" s="48"/>
      <c r="AA146" s="48"/>
      <c r="AB146" s="48"/>
      <c r="AC146" s="48"/>
      <c r="AD146" s="48"/>
      <c r="AE146" s="50"/>
      <c r="AF146" s="48"/>
      <c r="AG146" s="48"/>
      <c r="AH146" s="48"/>
      <c r="AI146" s="48"/>
      <c r="AJ146" s="37"/>
      <c r="AK146" s="36"/>
      <c r="AL146" s="48"/>
    </row>
    <row r="147" ht="15.75" customHeight="1">
      <c r="A147" s="29"/>
      <c r="B147" s="29"/>
      <c r="C147" s="22"/>
      <c r="D147" s="22"/>
      <c r="E147" s="22"/>
      <c r="F147" s="171"/>
      <c r="G147" s="164"/>
      <c r="H147" s="164"/>
      <c r="I147" s="22"/>
      <c r="J147" s="29"/>
      <c r="K147" s="29"/>
      <c r="L147" s="29"/>
      <c r="M147" s="66"/>
      <c r="N147" s="164"/>
      <c r="O147" s="47"/>
      <c r="P147" s="100"/>
      <c r="Q147" s="29"/>
      <c r="R147" s="100"/>
      <c r="S147" s="29"/>
      <c r="T147" s="100"/>
      <c r="U147" s="29"/>
      <c r="V147" s="100"/>
      <c r="W147" s="48"/>
      <c r="X147" s="48"/>
      <c r="Y147" s="100"/>
      <c r="Z147" s="48"/>
      <c r="AA147" s="48"/>
      <c r="AB147" s="48"/>
      <c r="AC147" s="48"/>
      <c r="AD147" s="48"/>
      <c r="AE147" s="50"/>
      <c r="AF147" s="48"/>
      <c r="AG147" s="48"/>
      <c r="AH147" s="48"/>
      <c r="AI147" s="48"/>
      <c r="AJ147" s="37"/>
      <c r="AK147" s="36"/>
      <c r="AL147" s="48"/>
    </row>
    <row r="148" ht="15.75" customHeight="1">
      <c r="A148" s="29"/>
      <c r="B148" s="29"/>
      <c r="C148" s="22"/>
      <c r="D148" s="22"/>
      <c r="E148" s="22"/>
      <c r="F148" s="171"/>
      <c r="G148" s="164"/>
      <c r="H148" s="164"/>
      <c r="I148" s="22"/>
      <c r="J148" s="29"/>
      <c r="K148" s="29"/>
      <c r="L148" s="29"/>
      <c r="M148" s="66"/>
      <c r="N148" s="164"/>
      <c r="O148" s="47"/>
      <c r="P148" s="100"/>
      <c r="Q148" s="29"/>
      <c r="R148" s="100"/>
      <c r="S148" s="29"/>
      <c r="T148" s="100"/>
      <c r="U148" s="29"/>
      <c r="V148" s="100"/>
      <c r="W148" s="48"/>
      <c r="X148" s="48"/>
      <c r="Y148" s="100"/>
      <c r="Z148" s="48"/>
      <c r="AA148" s="48"/>
      <c r="AB148" s="48"/>
      <c r="AC148" s="48"/>
      <c r="AD148" s="48"/>
      <c r="AE148" s="50"/>
      <c r="AF148" s="48"/>
      <c r="AG148" s="48"/>
      <c r="AH148" s="48"/>
      <c r="AI148" s="48"/>
      <c r="AJ148" s="37"/>
      <c r="AK148" s="36"/>
      <c r="AL148" s="48"/>
    </row>
    <row r="149" ht="15.75" customHeight="1">
      <c r="A149" s="29"/>
      <c r="B149" s="29"/>
      <c r="C149" s="22"/>
      <c r="D149" s="22"/>
      <c r="E149" s="22"/>
      <c r="F149" s="171"/>
      <c r="G149" s="164"/>
      <c r="H149" s="164"/>
      <c r="I149" s="22"/>
      <c r="J149" s="29"/>
      <c r="K149" s="29"/>
      <c r="L149" s="29"/>
      <c r="M149" s="66"/>
      <c r="N149" s="164"/>
      <c r="O149" s="47"/>
      <c r="P149" s="100"/>
      <c r="Q149" s="29"/>
      <c r="R149" s="100"/>
      <c r="S149" s="29"/>
      <c r="T149" s="100"/>
      <c r="U149" s="29"/>
      <c r="V149" s="100"/>
      <c r="W149" s="48"/>
      <c r="X149" s="48"/>
      <c r="Y149" s="100"/>
      <c r="Z149" s="48"/>
      <c r="AA149" s="48"/>
      <c r="AB149" s="48"/>
      <c r="AC149" s="48"/>
      <c r="AD149" s="48"/>
      <c r="AE149" s="50"/>
      <c r="AF149" s="48"/>
      <c r="AG149" s="48"/>
      <c r="AH149" s="48"/>
      <c r="AI149" s="48"/>
      <c r="AJ149" s="37"/>
      <c r="AK149" s="36"/>
      <c r="AL149" s="48"/>
    </row>
    <row r="150" ht="15.75" customHeight="1">
      <c r="A150" s="29"/>
      <c r="B150" s="29"/>
      <c r="C150" s="22"/>
      <c r="D150" s="22"/>
      <c r="E150" s="22"/>
      <c r="F150" s="171"/>
      <c r="G150" s="164"/>
      <c r="H150" s="164"/>
      <c r="I150" s="22"/>
      <c r="J150" s="29"/>
      <c r="K150" s="29"/>
      <c r="L150" s="29"/>
      <c r="M150" s="66"/>
      <c r="N150" s="164"/>
      <c r="O150" s="47"/>
      <c r="P150" s="100"/>
      <c r="Q150" s="29"/>
      <c r="R150" s="100"/>
      <c r="S150" s="29"/>
      <c r="T150" s="100"/>
      <c r="U150" s="29"/>
      <c r="V150" s="100"/>
      <c r="W150" s="48"/>
      <c r="X150" s="48"/>
      <c r="Y150" s="100"/>
      <c r="Z150" s="48"/>
      <c r="AA150" s="48"/>
      <c r="AB150" s="48"/>
      <c r="AC150" s="48"/>
      <c r="AD150" s="48"/>
      <c r="AE150" s="50"/>
      <c r="AF150" s="48"/>
      <c r="AG150" s="48"/>
      <c r="AH150" s="48"/>
      <c r="AI150" s="48"/>
      <c r="AJ150" s="37"/>
      <c r="AK150" s="36"/>
      <c r="AL150" s="48"/>
    </row>
    <row r="151" ht="15.75" customHeight="1">
      <c r="A151" s="29"/>
      <c r="B151" s="29"/>
      <c r="C151" s="22"/>
      <c r="D151" s="22"/>
      <c r="E151" s="22"/>
      <c r="F151" s="171"/>
      <c r="G151" s="164"/>
      <c r="H151" s="164"/>
      <c r="I151" s="22"/>
      <c r="J151" s="29"/>
      <c r="K151" s="29"/>
      <c r="L151" s="29"/>
      <c r="M151" s="66"/>
      <c r="N151" s="164"/>
      <c r="O151" s="47"/>
      <c r="P151" s="100"/>
      <c r="Q151" s="29"/>
      <c r="R151" s="100"/>
      <c r="S151" s="29"/>
      <c r="T151" s="100"/>
      <c r="U151" s="29"/>
      <c r="V151" s="100"/>
      <c r="W151" s="48"/>
      <c r="X151" s="48"/>
      <c r="Y151" s="100"/>
      <c r="Z151" s="48"/>
      <c r="AA151" s="48"/>
      <c r="AB151" s="48"/>
      <c r="AC151" s="48"/>
      <c r="AD151" s="48"/>
      <c r="AE151" s="50"/>
      <c r="AF151" s="48"/>
      <c r="AG151" s="48"/>
      <c r="AH151" s="48"/>
      <c r="AI151" s="48"/>
      <c r="AJ151" s="37"/>
      <c r="AK151" s="36"/>
      <c r="AL151" s="48"/>
    </row>
    <row r="152" ht="15.75" customHeight="1">
      <c r="A152" s="29"/>
      <c r="B152" s="29"/>
      <c r="C152" s="22"/>
      <c r="D152" s="22"/>
      <c r="E152" s="22"/>
      <c r="F152" s="171"/>
      <c r="G152" s="164"/>
      <c r="H152" s="164"/>
      <c r="I152" s="22"/>
      <c r="J152" s="29"/>
      <c r="K152" s="29"/>
      <c r="L152" s="29"/>
      <c r="M152" s="66"/>
      <c r="N152" s="164"/>
      <c r="O152" s="47"/>
      <c r="P152" s="100"/>
      <c r="Q152" s="29"/>
      <c r="R152" s="100"/>
      <c r="S152" s="29"/>
      <c r="T152" s="100"/>
      <c r="U152" s="29"/>
      <c r="V152" s="100"/>
      <c r="W152" s="48"/>
      <c r="X152" s="48"/>
      <c r="Y152" s="100"/>
      <c r="Z152" s="48"/>
      <c r="AA152" s="48"/>
      <c r="AB152" s="48"/>
      <c r="AC152" s="48"/>
      <c r="AD152" s="48"/>
      <c r="AE152" s="50"/>
      <c r="AF152" s="48"/>
      <c r="AG152" s="48"/>
      <c r="AH152" s="48"/>
      <c r="AI152" s="48"/>
      <c r="AJ152" s="37"/>
      <c r="AK152" s="36"/>
      <c r="AL152" s="48"/>
    </row>
    <row r="153" ht="15.75" customHeight="1">
      <c r="A153" s="29"/>
      <c r="B153" s="29"/>
      <c r="C153" s="22"/>
      <c r="D153" s="22"/>
      <c r="E153" s="22"/>
      <c r="F153" s="171"/>
      <c r="G153" s="164"/>
      <c r="H153" s="164"/>
      <c r="I153" s="22"/>
      <c r="J153" s="29"/>
      <c r="K153" s="29"/>
      <c r="L153" s="29"/>
      <c r="M153" s="66"/>
      <c r="N153" s="164"/>
      <c r="O153" s="47"/>
      <c r="P153" s="100"/>
      <c r="Q153" s="29"/>
      <c r="R153" s="100"/>
      <c r="S153" s="29"/>
      <c r="T153" s="100"/>
      <c r="U153" s="29"/>
      <c r="V153" s="100"/>
      <c r="W153" s="48"/>
      <c r="X153" s="48"/>
      <c r="Y153" s="100"/>
      <c r="Z153" s="48"/>
      <c r="AA153" s="48"/>
      <c r="AB153" s="48"/>
      <c r="AC153" s="48"/>
      <c r="AD153" s="48"/>
      <c r="AE153" s="50"/>
      <c r="AF153" s="48"/>
      <c r="AG153" s="48"/>
      <c r="AH153" s="48"/>
      <c r="AI153" s="48"/>
      <c r="AJ153" s="37"/>
      <c r="AK153" s="36"/>
      <c r="AL153" s="48"/>
    </row>
    <row r="154" ht="15.75" customHeight="1">
      <c r="A154" s="29"/>
      <c r="B154" s="29"/>
      <c r="C154" s="22"/>
      <c r="D154" s="22"/>
      <c r="E154" s="22"/>
      <c r="F154" s="171"/>
      <c r="G154" s="164"/>
      <c r="H154" s="164"/>
      <c r="I154" s="22"/>
      <c r="J154" s="29"/>
      <c r="K154" s="29"/>
      <c r="L154" s="29"/>
      <c r="M154" s="66"/>
      <c r="N154" s="164"/>
      <c r="O154" s="47"/>
      <c r="P154" s="100"/>
      <c r="Q154" s="29"/>
      <c r="R154" s="100"/>
      <c r="S154" s="29"/>
      <c r="T154" s="100"/>
      <c r="U154" s="29"/>
      <c r="V154" s="100"/>
      <c r="W154" s="48"/>
      <c r="X154" s="48"/>
      <c r="Y154" s="100"/>
      <c r="Z154" s="48"/>
      <c r="AA154" s="48"/>
      <c r="AB154" s="48"/>
      <c r="AC154" s="48"/>
      <c r="AD154" s="48"/>
      <c r="AE154" s="50"/>
      <c r="AF154" s="48"/>
      <c r="AG154" s="48"/>
      <c r="AH154" s="48"/>
      <c r="AI154" s="48"/>
      <c r="AJ154" s="37"/>
      <c r="AK154" s="36"/>
      <c r="AL154" s="48"/>
    </row>
    <row r="155" ht="15.75" customHeight="1">
      <c r="A155" s="29"/>
      <c r="B155" s="29"/>
      <c r="C155" s="22"/>
      <c r="D155" s="22"/>
      <c r="E155" s="22"/>
      <c r="F155" s="171"/>
      <c r="G155" s="164"/>
      <c r="H155" s="164"/>
      <c r="I155" s="22"/>
      <c r="J155" s="29"/>
      <c r="K155" s="29"/>
      <c r="L155" s="29"/>
      <c r="M155" s="66"/>
      <c r="N155" s="164"/>
      <c r="O155" s="47"/>
      <c r="P155" s="100"/>
      <c r="Q155" s="29"/>
      <c r="R155" s="100"/>
      <c r="S155" s="29"/>
      <c r="T155" s="100"/>
      <c r="U155" s="29"/>
      <c r="V155" s="100"/>
      <c r="W155" s="48"/>
      <c r="X155" s="48"/>
      <c r="Y155" s="100"/>
      <c r="Z155" s="48"/>
      <c r="AA155" s="48"/>
      <c r="AB155" s="48"/>
      <c r="AC155" s="48"/>
      <c r="AD155" s="48"/>
      <c r="AE155" s="50"/>
      <c r="AF155" s="48"/>
      <c r="AG155" s="48"/>
      <c r="AH155" s="48"/>
      <c r="AI155" s="48"/>
      <c r="AJ155" s="37"/>
      <c r="AK155" s="36"/>
      <c r="AL155" s="48"/>
    </row>
    <row r="156" ht="15.75" customHeight="1">
      <c r="A156" s="29"/>
      <c r="B156" s="29"/>
      <c r="C156" s="22"/>
      <c r="D156" s="22"/>
      <c r="E156" s="22"/>
      <c r="F156" s="171"/>
      <c r="G156" s="164"/>
      <c r="H156" s="164"/>
      <c r="I156" s="22"/>
      <c r="J156" s="29"/>
      <c r="K156" s="29"/>
      <c r="L156" s="29"/>
      <c r="M156" s="66"/>
      <c r="N156" s="164"/>
      <c r="O156" s="47"/>
      <c r="P156" s="100"/>
      <c r="Q156" s="29"/>
      <c r="R156" s="100"/>
      <c r="S156" s="29"/>
      <c r="T156" s="100"/>
      <c r="U156" s="29"/>
      <c r="V156" s="100"/>
      <c r="W156" s="48"/>
      <c r="X156" s="48"/>
      <c r="Y156" s="100"/>
      <c r="Z156" s="48"/>
      <c r="AA156" s="48"/>
      <c r="AB156" s="48"/>
      <c r="AC156" s="48"/>
      <c r="AD156" s="48"/>
      <c r="AE156" s="50"/>
      <c r="AF156" s="48"/>
      <c r="AG156" s="48"/>
      <c r="AH156" s="48"/>
      <c r="AI156" s="48"/>
      <c r="AJ156" s="37"/>
      <c r="AK156" s="36"/>
      <c r="AL156" s="48"/>
    </row>
    <row r="157" ht="15.75" customHeight="1">
      <c r="A157" s="29"/>
      <c r="B157" s="29"/>
      <c r="C157" s="22"/>
      <c r="D157" s="22"/>
      <c r="E157" s="22"/>
      <c r="F157" s="171"/>
      <c r="G157" s="164"/>
      <c r="H157" s="164"/>
      <c r="I157" s="22"/>
      <c r="J157" s="29"/>
      <c r="K157" s="29"/>
      <c r="L157" s="29"/>
      <c r="M157" s="66"/>
      <c r="N157" s="164"/>
      <c r="O157" s="47"/>
      <c r="P157" s="100"/>
      <c r="Q157" s="29"/>
      <c r="R157" s="100"/>
      <c r="S157" s="29"/>
      <c r="T157" s="100"/>
      <c r="U157" s="29"/>
      <c r="V157" s="100"/>
      <c r="W157" s="48"/>
      <c r="X157" s="48"/>
      <c r="Y157" s="100"/>
      <c r="Z157" s="48"/>
      <c r="AA157" s="48"/>
      <c r="AB157" s="48"/>
      <c r="AC157" s="48"/>
      <c r="AD157" s="48"/>
      <c r="AE157" s="50"/>
      <c r="AF157" s="48"/>
      <c r="AG157" s="48"/>
      <c r="AH157" s="48"/>
      <c r="AI157" s="48"/>
      <c r="AJ157" s="37"/>
      <c r="AK157" s="36"/>
      <c r="AL157" s="48"/>
    </row>
    <row r="158" ht="15.75" customHeight="1">
      <c r="A158" s="29"/>
      <c r="B158" s="29"/>
      <c r="C158" s="22"/>
      <c r="D158" s="22"/>
      <c r="E158" s="22"/>
      <c r="F158" s="171"/>
      <c r="G158" s="164"/>
      <c r="H158" s="164"/>
      <c r="I158" s="22"/>
      <c r="J158" s="29"/>
      <c r="K158" s="29"/>
      <c r="L158" s="29"/>
      <c r="M158" s="66"/>
      <c r="N158" s="164"/>
      <c r="O158" s="47"/>
      <c r="P158" s="100"/>
      <c r="Q158" s="29"/>
      <c r="R158" s="100"/>
      <c r="S158" s="29"/>
      <c r="T158" s="100"/>
      <c r="U158" s="29"/>
      <c r="V158" s="100"/>
      <c r="W158" s="48"/>
      <c r="X158" s="48"/>
      <c r="Y158" s="100"/>
      <c r="Z158" s="48"/>
      <c r="AA158" s="48"/>
      <c r="AB158" s="48"/>
      <c r="AC158" s="48"/>
      <c r="AD158" s="48"/>
      <c r="AE158" s="50"/>
      <c r="AF158" s="48"/>
      <c r="AG158" s="48"/>
      <c r="AH158" s="48"/>
      <c r="AI158" s="48"/>
      <c r="AJ158" s="37"/>
      <c r="AK158" s="36"/>
      <c r="AL158" s="48"/>
    </row>
    <row r="159" ht="15.75" customHeight="1">
      <c r="A159" s="29"/>
      <c r="B159" s="29"/>
      <c r="C159" s="22"/>
      <c r="D159" s="22"/>
      <c r="E159" s="22"/>
      <c r="F159" s="171"/>
      <c r="G159" s="164"/>
      <c r="H159" s="164"/>
      <c r="I159" s="22"/>
      <c r="J159" s="29"/>
      <c r="K159" s="29"/>
      <c r="L159" s="29"/>
      <c r="M159" s="66"/>
      <c r="N159" s="164"/>
      <c r="O159" s="47"/>
      <c r="P159" s="100"/>
      <c r="Q159" s="29"/>
      <c r="R159" s="100"/>
      <c r="S159" s="29"/>
      <c r="T159" s="100"/>
      <c r="U159" s="29"/>
      <c r="V159" s="100"/>
      <c r="W159" s="48"/>
      <c r="X159" s="48"/>
      <c r="Y159" s="100"/>
      <c r="Z159" s="48"/>
      <c r="AA159" s="48"/>
      <c r="AB159" s="48"/>
      <c r="AC159" s="48"/>
      <c r="AD159" s="48"/>
      <c r="AE159" s="50"/>
      <c r="AF159" s="48"/>
      <c r="AG159" s="48"/>
      <c r="AH159" s="48"/>
      <c r="AI159" s="48"/>
      <c r="AJ159" s="37"/>
      <c r="AK159" s="36"/>
      <c r="AL159" s="48"/>
    </row>
    <row r="160" ht="15.75" customHeight="1">
      <c r="A160" s="29"/>
      <c r="B160" s="29"/>
      <c r="C160" s="22"/>
      <c r="D160" s="22"/>
      <c r="E160" s="22"/>
      <c r="F160" s="171"/>
      <c r="G160" s="164"/>
      <c r="H160" s="164"/>
      <c r="I160" s="22"/>
      <c r="J160" s="29"/>
      <c r="K160" s="29"/>
      <c r="L160" s="29"/>
      <c r="M160" s="66"/>
      <c r="N160" s="164"/>
      <c r="O160" s="47"/>
      <c r="P160" s="100"/>
      <c r="Q160" s="29"/>
      <c r="R160" s="100"/>
      <c r="S160" s="29"/>
      <c r="T160" s="100"/>
      <c r="U160" s="29"/>
      <c r="V160" s="100"/>
      <c r="W160" s="48"/>
      <c r="X160" s="48"/>
      <c r="Y160" s="100"/>
      <c r="Z160" s="48"/>
      <c r="AA160" s="48"/>
      <c r="AB160" s="48"/>
      <c r="AC160" s="48"/>
      <c r="AD160" s="48"/>
      <c r="AE160" s="50"/>
      <c r="AF160" s="48"/>
      <c r="AG160" s="48"/>
      <c r="AH160" s="48"/>
      <c r="AI160" s="48"/>
      <c r="AJ160" s="37"/>
      <c r="AK160" s="36"/>
      <c r="AL160" s="48"/>
    </row>
    <row r="161" ht="15.75" customHeight="1">
      <c r="A161" s="29"/>
      <c r="B161" s="29"/>
      <c r="C161" s="22"/>
      <c r="D161" s="22"/>
      <c r="E161" s="22"/>
      <c r="F161" s="171"/>
      <c r="G161" s="164"/>
      <c r="H161" s="164"/>
      <c r="I161" s="22"/>
      <c r="J161" s="29"/>
      <c r="K161" s="29"/>
      <c r="L161" s="29"/>
      <c r="M161" s="66"/>
      <c r="N161" s="164"/>
      <c r="O161" s="47"/>
      <c r="P161" s="100"/>
      <c r="Q161" s="29"/>
      <c r="R161" s="100"/>
      <c r="S161" s="29"/>
      <c r="T161" s="100"/>
      <c r="U161" s="29"/>
      <c r="V161" s="100"/>
      <c r="W161" s="48"/>
      <c r="X161" s="48"/>
      <c r="Y161" s="100"/>
      <c r="Z161" s="48"/>
      <c r="AA161" s="48"/>
      <c r="AB161" s="48"/>
      <c r="AC161" s="48"/>
      <c r="AD161" s="48"/>
      <c r="AE161" s="50"/>
      <c r="AF161" s="48"/>
      <c r="AG161" s="48"/>
      <c r="AH161" s="48"/>
      <c r="AI161" s="48"/>
      <c r="AJ161" s="37"/>
      <c r="AK161" s="36"/>
      <c r="AL161" s="48"/>
    </row>
    <row r="162" ht="15.75" customHeight="1">
      <c r="A162" s="29"/>
      <c r="B162" s="29"/>
      <c r="C162" s="22"/>
      <c r="D162" s="22"/>
      <c r="E162" s="22"/>
      <c r="F162" s="171"/>
      <c r="G162" s="164"/>
      <c r="H162" s="164"/>
      <c r="I162" s="22"/>
      <c r="J162" s="29"/>
      <c r="K162" s="29"/>
      <c r="L162" s="29"/>
      <c r="M162" s="66"/>
      <c r="N162" s="164"/>
      <c r="O162" s="47"/>
      <c r="P162" s="100"/>
      <c r="Q162" s="29"/>
      <c r="R162" s="100"/>
      <c r="S162" s="29"/>
      <c r="T162" s="100"/>
      <c r="U162" s="29"/>
      <c r="V162" s="100"/>
      <c r="W162" s="48"/>
      <c r="X162" s="48"/>
      <c r="Y162" s="100"/>
      <c r="Z162" s="48"/>
      <c r="AA162" s="48"/>
      <c r="AB162" s="48"/>
      <c r="AC162" s="48"/>
      <c r="AD162" s="48"/>
      <c r="AE162" s="50"/>
      <c r="AF162" s="48"/>
      <c r="AG162" s="48"/>
      <c r="AH162" s="48"/>
      <c r="AI162" s="48"/>
      <c r="AJ162" s="37"/>
      <c r="AK162" s="36"/>
      <c r="AL162" s="48"/>
    </row>
    <row r="163" ht="15.75" customHeight="1">
      <c r="A163" s="29"/>
      <c r="B163" s="29"/>
      <c r="C163" s="22"/>
      <c r="D163" s="22"/>
      <c r="E163" s="22"/>
      <c r="F163" s="171"/>
      <c r="G163" s="164"/>
      <c r="H163" s="164"/>
      <c r="I163" s="22"/>
      <c r="J163" s="29"/>
      <c r="K163" s="29"/>
      <c r="L163" s="29"/>
      <c r="M163" s="66"/>
      <c r="N163" s="164"/>
      <c r="O163" s="47"/>
      <c r="P163" s="100"/>
      <c r="Q163" s="29"/>
      <c r="R163" s="100"/>
      <c r="S163" s="29"/>
      <c r="T163" s="100"/>
      <c r="U163" s="29"/>
      <c r="V163" s="100"/>
      <c r="W163" s="48"/>
      <c r="X163" s="48"/>
      <c r="Y163" s="100"/>
      <c r="Z163" s="48"/>
      <c r="AA163" s="48"/>
      <c r="AB163" s="48"/>
      <c r="AC163" s="48"/>
      <c r="AD163" s="48"/>
      <c r="AE163" s="50"/>
      <c r="AF163" s="48"/>
      <c r="AG163" s="48"/>
      <c r="AH163" s="48"/>
      <c r="AI163" s="48"/>
      <c r="AJ163" s="37"/>
      <c r="AK163" s="36"/>
      <c r="AL163" s="48"/>
    </row>
    <row r="164" ht="15.75" customHeight="1">
      <c r="A164" s="29"/>
      <c r="B164" s="29"/>
      <c r="C164" s="22"/>
      <c r="D164" s="22"/>
      <c r="E164" s="22"/>
      <c r="F164" s="171"/>
      <c r="G164" s="164"/>
      <c r="H164" s="164"/>
      <c r="I164" s="22"/>
      <c r="J164" s="29"/>
      <c r="K164" s="29"/>
      <c r="L164" s="29"/>
      <c r="M164" s="66"/>
      <c r="N164" s="164"/>
      <c r="O164" s="47"/>
      <c r="P164" s="100"/>
      <c r="Q164" s="29"/>
      <c r="R164" s="100"/>
      <c r="S164" s="29"/>
      <c r="T164" s="100"/>
      <c r="U164" s="29"/>
      <c r="V164" s="100"/>
      <c r="W164" s="48"/>
      <c r="X164" s="48"/>
      <c r="Y164" s="100"/>
      <c r="Z164" s="48"/>
      <c r="AA164" s="48"/>
      <c r="AB164" s="48"/>
      <c r="AC164" s="48"/>
      <c r="AD164" s="48"/>
      <c r="AE164" s="50"/>
      <c r="AF164" s="48"/>
      <c r="AG164" s="48"/>
      <c r="AH164" s="48"/>
      <c r="AI164" s="48"/>
      <c r="AJ164" s="37"/>
      <c r="AK164" s="36"/>
      <c r="AL164" s="48"/>
    </row>
    <row r="165" ht="15.75" customHeight="1">
      <c r="A165" s="29"/>
      <c r="B165" s="29"/>
      <c r="C165" s="22"/>
      <c r="D165" s="22"/>
      <c r="E165" s="22"/>
      <c r="F165" s="171"/>
      <c r="G165" s="164"/>
      <c r="H165" s="164"/>
      <c r="I165" s="22"/>
      <c r="J165" s="29"/>
      <c r="K165" s="29"/>
      <c r="L165" s="29"/>
      <c r="M165" s="66"/>
      <c r="N165" s="164"/>
      <c r="O165" s="47"/>
      <c r="P165" s="100"/>
      <c r="Q165" s="29"/>
      <c r="R165" s="100"/>
      <c r="S165" s="29"/>
      <c r="T165" s="100"/>
      <c r="U165" s="29"/>
      <c r="V165" s="100"/>
      <c r="W165" s="48"/>
      <c r="X165" s="48"/>
      <c r="Y165" s="100"/>
      <c r="Z165" s="48"/>
      <c r="AA165" s="48"/>
      <c r="AB165" s="48"/>
      <c r="AC165" s="48"/>
      <c r="AD165" s="48"/>
      <c r="AE165" s="50"/>
      <c r="AF165" s="48"/>
      <c r="AG165" s="48"/>
      <c r="AH165" s="48"/>
      <c r="AI165" s="48"/>
      <c r="AJ165" s="37"/>
      <c r="AK165" s="36"/>
      <c r="AL165" s="48"/>
    </row>
    <row r="166" ht="15.75" customHeight="1">
      <c r="A166" s="29"/>
      <c r="B166" s="29"/>
      <c r="C166" s="22"/>
      <c r="D166" s="22"/>
      <c r="E166" s="22"/>
      <c r="F166" s="171"/>
      <c r="G166" s="164"/>
      <c r="H166" s="164"/>
      <c r="I166" s="22"/>
      <c r="J166" s="29"/>
      <c r="K166" s="29"/>
      <c r="L166" s="29"/>
      <c r="M166" s="66"/>
      <c r="N166" s="164"/>
      <c r="O166" s="47"/>
      <c r="P166" s="100"/>
      <c r="Q166" s="29"/>
      <c r="R166" s="100"/>
      <c r="S166" s="29"/>
      <c r="T166" s="100"/>
      <c r="U166" s="29"/>
      <c r="V166" s="100"/>
      <c r="W166" s="48"/>
      <c r="X166" s="48"/>
      <c r="Y166" s="100"/>
      <c r="Z166" s="48"/>
      <c r="AA166" s="48"/>
      <c r="AB166" s="48"/>
      <c r="AC166" s="48"/>
      <c r="AD166" s="48"/>
      <c r="AE166" s="50"/>
      <c r="AF166" s="48"/>
      <c r="AG166" s="48"/>
      <c r="AH166" s="48"/>
      <c r="AI166" s="48"/>
      <c r="AJ166" s="37"/>
      <c r="AK166" s="36"/>
      <c r="AL166" s="48"/>
    </row>
    <row r="167" ht="15.75" customHeight="1">
      <c r="A167" s="29"/>
      <c r="B167" s="29"/>
      <c r="C167" s="22"/>
      <c r="D167" s="22"/>
      <c r="E167" s="22"/>
      <c r="F167" s="171"/>
      <c r="G167" s="164"/>
      <c r="H167" s="164"/>
      <c r="I167" s="22"/>
      <c r="J167" s="29"/>
      <c r="K167" s="29"/>
      <c r="L167" s="29"/>
      <c r="M167" s="66"/>
      <c r="N167" s="164"/>
      <c r="O167" s="47"/>
      <c r="P167" s="100"/>
      <c r="Q167" s="29"/>
      <c r="R167" s="100"/>
      <c r="S167" s="29"/>
      <c r="T167" s="100"/>
      <c r="U167" s="29"/>
      <c r="V167" s="100"/>
      <c r="W167" s="48"/>
      <c r="X167" s="48"/>
      <c r="Y167" s="100"/>
      <c r="Z167" s="48"/>
      <c r="AA167" s="48"/>
      <c r="AB167" s="48"/>
      <c r="AC167" s="48"/>
      <c r="AD167" s="48"/>
      <c r="AE167" s="50"/>
      <c r="AF167" s="48"/>
      <c r="AG167" s="48"/>
      <c r="AH167" s="48"/>
      <c r="AI167" s="48"/>
      <c r="AJ167" s="37"/>
      <c r="AK167" s="36"/>
      <c r="AL167" s="48"/>
    </row>
    <row r="168" ht="15.75" customHeight="1">
      <c r="A168" s="29"/>
      <c r="B168" s="29"/>
      <c r="C168" s="22"/>
      <c r="D168" s="22"/>
      <c r="E168" s="22"/>
      <c r="F168" s="171"/>
      <c r="G168" s="164"/>
      <c r="H168" s="164"/>
      <c r="I168" s="22"/>
      <c r="J168" s="29"/>
      <c r="K168" s="29"/>
      <c r="L168" s="29"/>
      <c r="M168" s="66"/>
      <c r="N168" s="164"/>
      <c r="O168" s="47"/>
      <c r="P168" s="100"/>
      <c r="Q168" s="29"/>
      <c r="R168" s="100"/>
      <c r="S168" s="29"/>
      <c r="T168" s="100"/>
      <c r="U168" s="29"/>
      <c r="V168" s="100"/>
      <c r="W168" s="48"/>
      <c r="X168" s="48"/>
      <c r="Y168" s="100"/>
      <c r="Z168" s="48"/>
      <c r="AA168" s="48"/>
      <c r="AB168" s="48"/>
      <c r="AC168" s="48"/>
      <c r="AD168" s="48"/>
      <c r="AE168" s="50"/>
      <c r="AF168" s="48"/>
      <c r="AG168" s="48"/>
      <c r="AH168" s="48"/>
      <c r="AI168" s="48"/>
      <c r="AJ168" s="37"/>
      <c r="AK168" s="36"/>
      <c r="AL168" s="48"/>
    </row>
    <row r="169" ht="15.75" customHeight="1">
      <c r="A169" s="29"/>
      <c r="B169" s="29"/>
      <c r="C169" s="22"/>
      <c r="D169" s="22"/>
      <c r="E169" s="22"/>
      <c r="F169" s="171"/>
      <c r="G169" s="164"/>
      <c r="H169" s="164"/>
      <c r="I169" s="22"/>
      <c r="J169" s="29"/>
      <c r="K169" s="29"/>
      <c r="L169" s="29"/>
      <c r="M169" s="66"/>
      <c r="N169" s="164"/>
      <c r="O169" s="47"/>
      <c r="P169" s="100"/>
      <c r="Q169" s="29"/>
      <c r="R169" s="100"/>
      <c r="S169" s="29"/>
      <c r="T169" s="100"/>
      <c r="U169" s="29"/>
      <c r="V169" s="100"/>
      <c r="W169" s="48"/>
      <c r="X169" s="48"/>
      <c r="Y169" s="100"/>
      <c r="Z169" s="48"/>
      <c r="AA169" s="48"/>
      <c r="AB169" s="48"/>
      <c r="AC169" s="48"/>
      <c r="AD169" s="48"/>
      <c r="AE169" s="50"/>
      <c r="AF169" s="48"/>
      <c r="AG169" s="48"/>
      <c r="AH169" s="48"/>
      <c r="AI169" s="48"/>
      <c r="AJ169" s="37"/>
      <c r="AK169" s="36"/>
      <c r="AL169" s="48"/>
    </row>
    <row r="170" ht="15.75" customHeight="1">
      <c r="A170" s="29"/>
      <c r="B170" s="29"/>
      <c r="C170" s="22"/>
      <c r="D170" s="22"/>
      <c r="E170" s="22"/>
      <c r="F170" s="171"/>
      <c r="G170" s="164"/>
      <c r="H170" s="164"/>
      <c r="I170" s="22"/>
      <c r="J170" s="29"/>
      <c r="K170" s="29"/>
      <c r="L170" s="29"/>
      <c r="M170" s="66"/>
      <c r="N170" s="164"/>
      <c r="O170" s="47"/>
      <c r="P170" s="100"/>
      <c r="Q170" s="29"/>
      <c r="R170" s="100"/>
      <c r="S170" s="29"/>
      <c r="T170" s="100"/>
      <c r="U170" s="29"/>
      <c r="V170" s="100"/>
      <c r="W170" s="48"/>
      <c r="X170" s="48"/>
      <c r="Y170" s="100"/>
      <c r="Z170" s="48"/>
      <c r="AA170" s="48"/>
      <c r="AB170" s="48"/>
      <c r="AC170" s="48"/>
      <c r="AD170" s="48"/>
      <c r="AE170" s="50"/>
      <c r="AF170" s="48"/>
      <c r="AG170" s="48"/>
      <c r="AH170" s="48"/>
      <c r="AI170" s="48"/>
      <c r="AJ170" s="37"/>
      <c r="AK170" s="36"/>
      <c r="AL170" s="48"/>
    </row>
    <row r="171" ht="15.75" customHeight="1">
      <c r="A171" s="29"/>
      <c r="B171" s="29"/>
      <c r="C171" s="22"/>
      <c r="D171" s="22"/>
      <c r="E171" s="22"/>
      <c r="F171" s="171"/>
      <c r="G171" s="164"/>
      <c r="H171" s="164"/>
      <c r="I171" s="22"/>
      <c r="J171" s="29"/>
      <c r="K171" s="29"/>
      <c r="L171" s="29"/>
      <c r="M171" s="66"/>
      <c r="N171" s="164"/>
      <c r="O171" s="47"/>
      <c r="P171" s="100"/>
      <c r="Q171" s="29"/>
      <c r="R171" s="100"/>
      <c r="S171" s="29"/>
      <c r="T171" s="100"/>
      <c r="U171" s="29"/>
      <c r="V171" s="100"/>
      <c r="W171" s="48"/>
      <c r="X171" s="48"/>
      <c r="Y171" s="100"/>
      <c r="Z171" s="48"/>
      <c r="AA171" s="48"/>
      <c r="AB171" s="48"/>
      <c r="AC171" s="48"/>
      <c r="AD171" s="48"/>
      <c r="AE171" s="50"/>
      <c r="AF171" s="48"/>
      <c r="AG171" s="48"/>
      <c r="AH171" s="48"/>
      <c r="AI171" s="48"/>
      <c r="AJ171" s="37"/>
      <c r="AK171" s="36"/>
      <c r="AL171" s="48"/>
    </row>
    <row r="172" ht="15.75" customHeight="1">
      <c r="A172" s="29"/>
      <c r="B172" s="29"/>
      <c r="C172" s="22"/>
      <c r="D172" s="22"/>
      <c r="E172" s="22"/>
      <c r="F172" s="171"/>
      <c r="G172" s="164"/>
      <c r="H172" s="164"/>
      <c r="I172" s="22"/>
      <c r="J172" s="29"/>
      <c r="K172" s="29"/>
      <c r="L172" s="29"/>
      <c r="M172" s="66"/>
      <c r="N172" s="164"/>
      <c r="O172" s="47"/>
      <c r="P172" s="100"/>
      <c r="Q172" s="29"/>
      <c r="R172" s="100"/>
      <c r="S172" s="29"/>
      <c r="T172" s="100"/>
      <c r="U172" s="29"/>
      <c r="V172" s="100"/>
      <c r="W172" s="48"/>
      <c r="X172" s="48"/>
      <c r="Y172" s="100"/>
      <c r="Z172" s="48"/>
      <c r="AA172" s="48"/>
      <c r="AB172" s="48"/>
      <c r="AC172" s="48"/>
      <c r="AD172" s="48"/>
      <c r="AE172" s="50"/>
      <c r="AF172" s="48"/>
      <c r="AG172" s="48"/>
      <c r="AH172" s="48"/>
      <c r="AI172" s="48"/>
      <c r="AJ172" s="37"/>
      <c r="AK172" s="36"/>
      <c r="AL172" s="48"/>
    </row>
    <row r="173" ht="15.75" customHeight="1">
      <c r="A173" s="29"/>
      <c r="B173" s="29"/>
      <c r="C173" s="22"/>
      <c r="D173" s="22"/>
      <c r="E173" s="22"/>
      <c r="F173" s="171"/>
      <c r="G173" s="164"/>
      <c r="H173" s="164"/>
      <c r="I173" s="22"/>
      <c r="J173" s="29"/>
      <c r="K173" s="29"/>
      <c r="L173" s="29"/>
      <c r="M173" s="66"/>
      <c r="N173" s="164"/>
      <c r="O173" s="47"/>
      <c r="P173" s="100"/>
      <c r="Q173" s="29"/>
      <c r="R173" s="100"/>
      <c r="S173" s="29"/>
      <c r="T173" s="100"/>
      <c r="U173" s="29"/>
      <c r="V173" s="100"/>
      <c r="W173" s="48"/>
      <c r="X173" s="48"/>
      <c r="Y173" s="100"/>
      <c r="Z173" s="48"/>
      <c r="AA173" s="48"/>
      <c r="AB173" s="48"/>
      <c r="AC173" s="48"/>
      <c r="AD173" s="48"/>
      <c r="AE173" s="50"/>
      <c r="AF173" s="48"/>
      <c r="AG173" s="48"/>
      <c r="AH173" s="48"/>
      <c r="AI173" s="48"/>
      <c r="AJ173" s="37"/>
      <c r="AK173" s="36"/>
      <c r="AL173" s="48"/>
    </row>
    <row r="174" ht="15.75" customHeight="1">
      <c r="A174" s="29"/>
      <c r="B174" s="29"/>
      <c r="C174" s="22"/>
      <c r="D174" s="22"/>
      <c r="E174" s="22"/>
      <c r="F174" s="171"/>
      <c r="G174" s="164"/>
      <c r="H174" s="164"/>
      <c r="I174" s="22"/>
      <c r="J174" s="29"/>
      <c r="K174" s="29"/>
      <c r="L174" s="29"/>
      <c r="M174" s="66"/>
      <c r="N174" s="164"/>
      <c r="O174" s="47"/>
      <c r="P174" s="100"/>
      <c r="Q174" s="29"/>
      <c r="R174" s="100"/>
      <c r="S174" s="29"/>
      <c r="T174" s="100"/>
      <c r="U174" s="29"/>
      <c r="V174" s="100"/>
      <c r="W174" s="48"/>
      <c r="X174" s="48"/>
      <c r="Y174" s="100"/>
      <c r="Z174" s="48"/>
      <c r="AA174" s="48"/>
      <c r="AB174" s="48"/>
      <c r="AC174" s="48"/>
      <c r="AD174" s="48"/>
      <c r="AE174" s="50"/>
      <c r="AF174" s="48"/>
      <c r="AG174" s="48"/>
      <c r="AH174" s="48"/>
      <c r="AI174" s="48"/>
      <c r="AJ174" s="37"/>
      <c r="AK174" s="36"/>
      <c r="AL174" s="48"/>
    </row>
    <row r="175" ht="15.75" customHeight="1">
      <c r="A175" s="29"/>
      <c r="B175" s="29"/>
      <c r="C175" s="22"/>
      <c r="D175" s="22"/>
      <c r="E175" s="22"/>
      <c r="F175" s="171"/>
      <c r="G175" s="164"/>
      <c r="H175" s="164"/>
      <c r="I175" s="22"/>
      <c r="J175" s="29"/>
      <c r="K175" s="29"/>
      <c r="L175" s="29"/>
      <c r="M175" s="66"/>
      <c r="N175" s="164"/>
      <c r="O175" s="47"/>
      <c r="P175" s="100"/>
      <c r="Q175" s="29"/>
      <c r="R175" s="100"/>
      <c r="S175" s="29"/>
      <c r="T175" s="100"/>
      <c r="U175" s="29"/>
      <c r="V175" s="100"/>
      <c r="W175" s="48"/>
      <c r="X175" s="48"/>
      <c r="Y175" s="100"/>
      <c r="Z175" s="48"/>
      <c r="AA175" s="48"/>
      <c r="AB175" s="48"/>
      <c r="AC175" s="48"/>
      <c r="AD175" s="48"/>
      <c r="AE175" s="50"/>
      <c r="AF175" s="48"/>
      <c r="AG175" s="48"/>
      <c r="AH175" s="48"/>
      <c r="AI175" s="48"/>
      <c r="AJ175" s="37"/>
      <c r="AK175" s="36"/>
      <c r="AL175" s="48"/>
    </row>
    <row r="176" ht="15.75" customHeight="1">
      <c r="A176" s="29"/>
      <c r="B176" s="29"/>
      <c r="C176" s="22"/>
      <c r="D176" s="22"/>
      <c r="E176" s="22"/>
      <c r="F176" s="171"/>
      <c r="G176" s="164"/>
      <c r="H176" s="164"/>
      <c r="I176" s="22"/>
      <c r="J176" s="29"/>
      <c r="K176" s="29"/>
      <c r="L176" s="29"/>
      <c r="M176" s="66"/>
      <c r="N176" s="164"/>
      <c r="O176" s="47"/>
      <c r="P176" s="100"/>
      <c r="Q176" s="29"/>
      <c r="R176" s="100"/>
      <c r="S176" s="29"/>
      <c r="T176" s="100"/>
      <c r="U176" s="29"/>
      <c r="V176" s="100"/>
      <c r="W176" s="48"/>
      <c r="X176" s="48"/>
      <c r="Y176" s="100"/>
      <c r="Z176" s="48"/>
      <c r="AA176" s="48"/>
      <c r="AB176" s="48"/>
      <c r="AC176" s="48"/>
      <c r="AD176" s="48"/>
      <c r="AE176" s="50"/>
      <c r="AF176" s="48"/>
      <c r="AG176" s="48"/>
      <c r="AH176" s="48"/>
      <c r="AI176" s="48"/>
      <c r="AJ176" s="37"/>
      <c r="AK176" s="36"/>
      <c r="AL176" s="48"/>
    </row>
    <row r="177" ht="15.75" customHeight="1">
      <c r="A177" s="29"/>
      <c r="B177" s="29"/>
      <c r="C177" s="22"/>
      <c r="D177" s="22"/>
      <c r="E177" s="22"/>
      <c r="F177" s="171"/>
      <c r="G177" s="164"/>
      <c r="H177" s="164"/>
      <c r="I177" s="22"/>
      <c r="J177" s="29"/>
      <c r="K177" s="29"/>
      <c r="L177" s="29"/>
      <c r="M177" s="66"/>
      <c r="N177" s="164"/>
      <c r="O177" s="47"/>
      <c r="P177" s="100"/>
      <c r="Q177" s="29"/>
      <c r="R177" s="100"/>
      <c r="S177" s="29"/>
      <c r="T177" s="100"/>
      <c r="U177" s="29"/>
      <c r="V177" s="100"/>
      <c r="W177" s="48"/>
      <c r="X177" s="48"/>
      <c r="Y177" s="100"/>
      <c r="Z177" s="48"/>
      <c r="AA177" s="48"/>
      <c r="AB177" s="48"/>
      <c r="AC177" s="48"/>
      <c r="AD177" s="48"/>
      <c r="AE177" s="50"/>
      <c r="AF177" s="48"/>
      <c r="AG177" s="48"/>
      <c r="AH177" s="48"/>
      <c r="AI177" s="48"/>
      <c r="AJ177" s="37"/>
      <c r="AK177" s="36"/>
      <c r="AL177" s="48"/>
    </row>
    <row r="178" ht="15.75" customHeight="1">
      <c r="A178" s="29"/>
      <c r="B178" s="29"/>
      <c r="C178" s="22"/>
      <c r="D178" s="22"/>
      <c r="E178" s="22"/>
      <c r="F178" s="171"/>
      <c r="G178" s="164"/>
      <c r="H178" s="164"/>
      <c r="I178" s="22"/>
      <c r="J178" s="29"/>
      <c r="K178" s="29"/>
      <c r="L178" s="29"/>
      <c r="M178" s="66"/>
      <c r="N178" s="164"/>
      <c r="O178" s="47"/>
      <c r="P178" s="100"/>
      <c r="Q178" s="29"/>
      <c r="R178" s="100"/>
      <c r="S178" s="29"/>
      <c r="T178" s="100"/>
      <c r="U178" s="29"/>
      <c r="V178" s="100"/>
      <c r="W178" s="48"/>
      <c r="X178" s="48"/>
      <c r="Y178" s="100"/>
      <c r="Z178" s="48"/>
      <c r="AA178" s="48"/>
      <c r="AB178" s="48"/>
      <c r="AC178" s="48"/>
      <c r="AD178" s="48"/>
      <c r="AE178" s="50"/>
      <c r="AF178" s="48"/>
      <c r="AG178" s="48"/>
      <c r="AH178" s="48"/>
      <c r="AI178" s="48"/>
      <c r="AJ178" s="37"/>
      <c r="AK178" s="36"/>
      <c r="AL178" s="48"/>
    </row>
    <row r="179" ht="15.75" customHeight="1">
      <c r="A179" s="29"/>
      <c r="B179" s="29"/>
      <c r="C179" s="22"/>
      <c r="D179" s="22"/>
      <c r="E179" s="22"/>
      <c r="F179" s="171"/>
      <c r="G179" s="164"/>
      <c r="H179" s="164"/>
      <c r="I179" s="22"/>
      <c r="J179" s="29"/>
      <c r="K179" s="29"/>
      <c r="L179" s="29"/>
      <c r="M179" s="66"/>
      <c r="N179" s="164"/>
      <c r="O179" s="47"/>
      <c r="P179" s="100"/>
      <c r="Q179" s="29"/>
      <c r="R179" s="100"/>
      <c r="S179" s="29"/>
      <c r="T179" s="100"/>
      <c r="U179" s="29"/>
      <c r="V179" s="100"/>
      <c r="W179" s="48"/>
      <c r="X179" s="48"/>
      <c r="Y179" s="100"/>
      <c r="Z179" s="48"/>
      <c r="AA179" s="48"/>
      <c r="AB179" s="48"/>
      <c r="AC179" s="48"/>
      <c r="AD179" s="48"/>
      <c r="AE179" s="50"/>
      <c r="AF179" s="48"/>
      <c r="AG179" s="48"/>
      <c r="AH179" s="48"/>
      <c r="AI179" s="48"/>
      <c r="AJ179" s="37"/>
      <c r="AK179" s="36"/>
      <c r="AL179" s="48"/>
    </row>
    <row r="180" ht="15.75" customHeight="1">
      <c r="A180" s="29"/>
      <c r="B180" s="29"/>
      <c r="C180" s="22"/>
      <c r="D180" s="22"/>
      <c r="E180" s="22"/>
      <c r="F180" s="171"/>
      <c r="G180" s="164"/>
      <c r="H180" s="164"/>
      <c r="I180" s="22"/>
      <c r="J180" s="29"/>
      <c r="K180" s="29"/>
      <c r="L180" s="29"/>
      <c r="M180" s="66"/>
      <c r="N180" s="164"/>
      <c r="O180" s="47"/>
      <c r="P180" s="100"/>
      <c r="Q180" s="29"/>
      <c r="R180" s="100"/>
      <c r="S180" s="29"/>
      <c r="T180" s="100"/>
      <c r="U180" s="29"/>
      <c r="V180" s="100"/>
      <c r="W180" s="48"/>
      <c r="X180" s="48"/>
      <c r="Y180" s="100"/>
      <c r="Z180" s="48"/>
      <c r="AA180" s="48"/>
      <c r="AB180" s="48"/>
      <c r="AC180" s="48"/>
      <c r="AD180" s="48"/>
      <c r="AE180" s="50"/>
      <c r="AF180" s="48"/>
      <c r="AG180" s="48"/>
      <c r="AH180" s="48"/>
      <c r="AI180" s="48"/>
      <c r="AJ180" s="37"/>
      <c r="AK180" s="36"/>
      <c r="AL180" s="48"/>
    </row>
    <row r="181" ht="15.75" customHeight="1">
      <c r="A181" s="29"/>
      <c r="B181" s="29"/>
      <c r="C181" s="22"/>
      <c r="D181" s="22"/>
      <c r="E181" s="22"/>
      <c r="F181" s="171"/>
      <c r="G181" s="164"/>
      <c r="H181" s="164"/>
      <c r="I181" s="22"/>
      <c r="J181" s="29"/>
      <c r="K181" s="29"/>
      <c r="L181" s="29"/>
      <c r="M181" s="66"/>
      <c r="N181" s="164"/>
      <c r="O181" s="47"/>
      <c r="P181" s="100"/>
      <c r="Q181" s="29"/>
      <c r="R181" s="100"/>
      <c r="S181" s="29"/>
      <c r="T181" s="100"/>
      <c r="U181" s="29"/>
      <c r="V181" s="100"/>
      <c r="W181" s="48"/>
      <c r="X181" s="48"/>
      <c r="Y181" s="100"/>
      <c r="Z181" s="48"/>
      <c r="AA181" s="48"/>
      <c r="AB181" s="48"/>
      <c r="AC181" s="48"/>
      <c r="AD181" s="48"/>
      <c r="AE181" s="50"/>
      <c r="AF181" s="48"/>
      <c r="AG181" s="48"/>
      <c r="AH181" s="48"/>
      <c r="AI181" s="48"/>
      <c r="AJ181" s="37"/>
      <c r="AK181" s="36"/>
      <c r="AL181" s="48"/>
    </row>
    <row r="182" ht="15.75" customHeight="1">
      <c r="A182" s="29"/>
      <c r="B182" s="29"/>
      <c r="C182" s="22"/>
      <c r="D182" s="22"/>
      <c r="E182" s="22"/>
      <c r="F182" s="171"/>
      <c r="G182" s="164"/>
      <c r="H182" s="164"/>
      <c r="I182" s="22"/>
      <c r="J182" s="29"/>
      <c r="K182" s="29"/>
      <c r="L182" s="29"/>
      <c r="M182" s="66"/>
      <c r="N182" s="164"/>
      <c r="O182" s="47"/>
      <c r="P182" s="100"/>
      <c r="Q182" s="29"/>
      <c r="R182" s="100"/>
      <c r="S182" s="29"/>
      <c r="T182" s="100"/>
      <c r="U182" s="29"/>
      <c r="V182" s="100"/>
      <c r="W182" s="48"/>
      <c r="X182" s="48"/>
      <c r="Y182" s="100"/>
      <c r="Z182" s="48"/>
      <c r="AA182" s="48"/>
      <c r="AB182" s="48"/>
      <c r="AC182" s="48"/>
      <c r="AD182" s="48"/>
      <c r="AE182" s="50"/>
      <c r="AF182" s="48"/>
      <c r="AG182" s="48"/>
      <c r="AH182" s="48"/>
      <c r="AI182" s="48"/>
      <c r="AJ182" s="37"/>
      <c r="AK182" s="36"/>
      <c r="AL182" s="48"/>
    </row>
    <row r="183" ht="15.75" customHeight="1">
      <c r="A183" s="29"/>
      <c r="B183" s="29"/>
      <c r="C183" s="22"/>
      <c r="D183" s="22"/>
      <c r="E183" s="22"/>
      <c r="F183" s="171"/>
      <c r="G183" s="164"/>
      <c r="H183" s="164"/>
      <c r="I183" s="22"/>
      <c r="J183" s="29"/>
      <c r="K183" s="29"/>
      <c r="L183" s="29"/>
      <c r="M183" s="66"/>
      <c r="N183" s="164"/>
      <c r="O183" s="47"/>
      <c r="P183" s="100"/>
      <c r="Q183" s="29"/>
      <c r="R183" s="100"/>
      <c r="S183" s="29"/>
      <c r="T183" s="100"/>
      <c r="U183" s="29"/>
      <c r="V183" s="100"/>
      <c r="W183" s="48"/>
      <c r="X183" s="48"/>
      <c r="Y183" s="100"/>
      <c r="Z183" s="48"/>
      <c r="AA183" s="48"/>
      <c r="AB183" s="48"/>
      <c r="AC183" s="48"/>
      <c r="AD183" s="48"/>
      <c r="AE183" s="50"/>
      <c r="AF183" s="48"/>
      <c r="AG183" s="48"/>
      <c r="AH183" s="48"/>
      <c r="AI183" s="48"/>
      <c r="AJ183" s="37"/>
      <c r="AK183" s="36"/>
      <c r="AL183" s="48"/>
    </row>
    <row r="184" ht="15.75" customHeight="1">
      <c r="A184" s="29"/>
      <c r="B184" s="29"/>
      <c r="C184" s="22"/>
      <c r="D184" s="22"/>
      <c r="E184" s="22"/>
      <c r="F184" s="171"/>
      <c r="G184" s="164"/>
      <c r="H184" s="164"/>
      <c r="I184" s="22"/>
      <c r="J184" s="29"/>
      <c r="K184" s="29"/>
      <c r="L184" s="29"/>
      <c r="M184" s="66"/>
      <c r="N184" s="164"/>
      <c r="O184" s="47"/>
      <c r="P184" s="100"/>
      <c r="Q184" s="29"/>
      <c r="R184" s="100"/>
      <c r="S184" s="29"/>
      <c r="T184" s="100"/>
      <c r="U184" s="29"/>
      <c r="V184" s="100"/>
      <c r="W184" s="48"/>
      <c r="X184" s="48"/>
      <c r="Y184" s="100"/>
      <c r="Z184" s="48"/>
      <c r="AA184" s="48"/>
      <c r="AB184" s="48"/>
      <c r="AC184" s="48"/>
      <c r="AD184" s="48"/>
      <c r="AE184" s="50"/>
      <c r="AF184" s="48"/>
      <c r="AG184" s="48"/>
      <c r="AH184" s="48"/>
      <c r="AI184" s="48"/>
      <c r="AJ184" s="37"/>
      <c r="AK184" s="36"/>
      <c r="AL184" s="48"/>
    </row>
    <row r="185" ht="15.75" customHeight="1">
      <c r="A185" s="29"/>
      <c r="B185" s="29"/>
      <c r="C185" s="22"/>
      <c r="D185" s="22"/>
      <c r="E185" s="22"/>
      <c r="F185" s="171"/>
      <c r="G185" s="164"/>
      <c r="H185" s="164"/>
      <c r="I185" s="22"/>
      <c r="J185" s="29"/>
      <c r="K185" s="29"/>
      <c r="L185" s="29"/>
      <c r="M185" s="66"/>
      <c r="N185" s="164"/>
      <c r="O185" s="47"/>
      <c r="P185" s="100"/>
      <c r="Q185" s="29"/>
      <c r="R185" s="100"/>
      <c r="S185" s="29"/>
      <c r="T185" s="100"/>
      <c r="U185" s="29"/>
      <c r="V185" s="100"/>
      <c r="W185" s="48"/>
      <c r="X185" s="48"/>
      <c r="Y185" s="100"/>
      <c r="Z185" s="48"/>
      <c r="AA185" s="48"/>
      <c r="AB185" s="48"/>
      <c r="AC185" s="48"/>
      <c r="AD185" s="48"/>
      <c r="AE185" s="50"/>
      <c r="AF185" s="48"/>
      <c r="AG185" s="48"/>
      <c r="AH185" s="48"/>
      <c r="AI185" s="48"/>
      <c r="AJ185" s="37"/>
      <c r="AK185" s="36"/>
      <c r="AL185" s="48"/>
    </row>
    <row r="186" ht="15.75" customHeight="1">
      <c r="A186" s="29"/>
      <c r="B186" s="29"/>
      <c r="C186" s="22"/>
      <c r="D186" s="22"/>
      <c r="E186" s="22"/>
      <c r="F186" s="171"/>
      <c r="G186" s="164"/>
      <c r="H186" s="164"/>
      <c r="I186" s="22"/>
      <c r="J186" s="29"/>
      <c r="K186" s="29"/>
      <c r="L186" s="29"/>
      <c r="M186" s="66"/>
      <c r="N186" s="164"/>
      <c r="O186" s="47"/>
      <c r="P186" s="100"/>
      <c r="Q186" s="29"/>
      <c r="R186" s="100"/>
      <c r="S186" s="29"/>
      <c r="T186" s="100"/>
      <c r="U186" s="29"/>
      <c r="V186" s="100"/>
      <c r="W186" s="48"/>
      <c r="X186" s="48"/>
      <c r="Y186" s="100"/>
      <c r="Z186" s="48"/>
      <c r="AA186" s="48"/>
      <c r="AB186" s="48"/>
      <c r="AC186" s="48"/>
      <c r="AD186" s="48"/>
      <c r="AE186" s="50"/>
      <c r="AF186" s="48"/>
      <c r="AG186" s="48"/>
      <c r="AH186" s="48"/>
      <c r="AI186" s="48"/>
      <c r="AJ186" s="37"/>
      <c r="AK186" s="36"/>
      <c r="AL186" s="48"/>
    </row>
    <row r="187" ht="15.75" customHeight="1">
      <c r="A187" s="29"/>
      <c r="B187" s="29"/>
      <c r="C187" s="22"/>
      <c r="D187" s="22"/>
      <c r="E187" s="22"/>
      <c r="F187" s="171"/>
      <c r="G187" s="164"/>
      <c r="H187" s="164"/>
      <c r="I187" s="22"/>
      <c r="J187" s="29"/>
      <c r="K187" s="29"/>
      <c r="L187" s="29"/>
      <c r="M187" s="66"/>
      <c r="N187" s="164"/>
      <c r="O187" s="47"/>
      <c r="P187" s="100"/>
      <c r="Q187" s="29"/>
      <c r="R187" s="100"/>
      <c r="S187" s="29"/>
      <c r="T187" s="100"/>
      <c r="U187" s="29"/>
      <c r="V187" s="100"/>
      <c r="W187" s="48"/>
      <c r="X187" s="48"/>
      <c r="Y187" s="100"/>
      <c r="Z187" s="48"/>
      <c r="AA187" s="48"/>
      <c r="AB187" s="48"/>
      <c r="AC187" s="48"/>
      <c r="AD187" s="48"/>
      <c r="AE187" s="50"/>
      <c r="AF187" s="48"/>
      <c r="AG187" s="48"/>
      <c r="AH187" s="48"/>
      <c r="AI187" s="48"/>
      <c r="AJ187" s="37"/>
      <c r="AK187" s="36"/>
      <c r="AL187" s="48"/>
    </row>
    <row r="188" ht="15.75" customHeight="1">
      <c r="A188" s="29"/>
      <c r="B188" s="29"/>
      <c r="C188" s="22"/>
      <c r="D188" s="22"/>
      <c r="E188" s="22"/>
      <c r="F188" s="171"/>
      <c r="G188" s="164"/>
      <c r="H188" s="164"/>
      <c r="I188" s="22"/>
      <c r="J188" s="29"/>
      <c r="K188" s="29"/>
      <c r="L188" s="29"/>
      <c r="M188" s="66"/>
      <c r="N188" s="164"/>
      <c r="O188" s="47"/>
      <c r="P188" s="100"/>
      <c r="Q188" s="29"/>
      <c r="R188" s="100"/>
      <c r="S188" s="29"/>
      <c r="T188" s="100"/>
      <c r="U188" s="29"/>
      <c r="V188" s="100"/>
      <c r="W188" s="48"/>
      <c r="X188" s="48"/>
      <c r="Y188" s="100"/>
      <c r="Z188" s="48"/>
      <c r="AA188" s="48"/>
      <c r="AB188" s="48"/>
      <c r="AC188" s="48"/>
      <c r="AD188" s="48"/>
      <c r="AE188" s="50"/>
      <c r="AF188" s="48"/>
      <c r="AG188" s="48"/>
      <c r="AH188" s="48"/>
      <c r="AI188" s="48"/>
      <c r="AJ188" s="37"/>
      <c r="AK188" s="36"/>
      <c r="AL188" s="48"/>
    </row>
    <row r="189" ht="15.75" customHeight="1">
      <c r="A189" s="29"/>
      <c r="B189" s="29"/>
      <c r="C189" s="22"/>
      <c r="D189" s="22"/>
      <c r="E189" s="22"/>
      <c r="F189" s="171"/>
      <c r="G189" s="164"/>
      <c r="H189" s="164"/>
      <c r="I189" s="22"/>
      <c r="J189" s="29"/>
      <c r="K189" s="29"/>
      <c r="L189" s="29"/>
      <c r="M189" s="66"/>
      <c r="N189" s="164"/>
      <c r="O189" s="47"/>
      <c r="P189" s="100"/>
      <c r="Q189" s="29"/>
      <c r="R189" s="100"/>
      <c r="S189" s="29"/>
      <c r="T189" s="100"/>
      <c r="U189" s="29"/>
      <c r="V189" s="100"/>
      <c r="W189" s="48"/>
      <c r="X189" s="48"/>
      <c r="Y189" s="100"/>
      <c r="Z189" s="48"/>
      <c r="AA189" s="48"/>
      <c r="AB189" s="48"/>
      <c r="AC189" s="48"/>
      <c r="AD189" s="48"/>
      <c r="AE189" s="50"/>
      <c r="AF189" s="48"/>
      <c r="AG189" s="48"/>
      <c r="AH189" s="48"/>
      <c r="AI189" s="48"/>
      <c r="AJ189" s="37"/>
      <c r="AK189" s="36"/>
      <c r="AL189" s="48"/>
    </row>
    <row r="190" ht="15.75" customHeight="1">
      <c r="A190" s="29"/>
      <c r="B190" s="29"/>
      <c r="C190" s="22"/>
      <c r="D190" s="22"/>
      <c r="E190" s="22"/>
      <c r="F190" s="171"/>
      <c r="G190" s="164"/>
      <c r="H190" s="164"/>
      <c r="I190" s="22"/>
      <c r="J190" s="29"/>
      <c r="K190" s="29"/>
      <c r="L190" s="29"/>
      <c r="M190" s="66"/>
      <c r="N190" s="164"/>
      <c r="O190" s="47"/>
      <c r="P190" s="100"/>
      <c r="Q190" s="29"/>
      <c r="R190" s="100"/>
      <c r="S190" s="29"/>
      <c r="T190" s="100"/>
      <c r="U190" s="29"/>
      <c r="V190" s="100"/>
      <c r="W190" s="48"/>
      <c r="X190" s="48"/>
      <c r="Y190" s="100"/>
      <c r="Z190" s="48"/>
      <c r="AA190" s="48"/>
      <c r="AB190" s="48"/>
      <c r="AC190" s="48"/>
      <c r="AD190" s="48"/>
      <c r="AE190" s="50"/>
      <c r="AF190" s="48"/>
      <c r="AG190" s="48"/>
      <c r="AH190" s="48"/>
      <c r="AI190" s="48"/>
      <c r="AJ190" s="37"/>
      <c r="AK190" s="36"/>
      <c r="AL190" s="48"/>
    </row>
    <row r="191" ht="15.75" customHeight="1">
      <c r="A191" s="29"/>
      <c r="B191" s="29"/>
      <c r="C191" s="22"/>
      <c r="D191" s="22"/>
      <c r="E191" s="22"/>
      <c r="F191" s="171"/>
      <c r="G191" s="164"/>
      <c r="H191" s="164"/>
      <c r="I191" s="22"/>
      <c r="J191" s="29"/>
      <c r="K191" s="29"/>
      <c r="L191" s="29"/>
      <c r="M191" s="66"/>
      <c r="N191" s="164"/>
      <c r="O191" s="47"/>
      <c r="P191" s="100"/>
      <c r="Q191" s="29"/>
      <c r="R191" s="100"/>
      <c r="S191" s="29"/>
      <c r="T191" s="100"/>
      <c r="U191" s="29"/>
      <c r="V191" s="100"/>
      <c r="W191" s="48"/>
      <c r="X191" s="48"/>
      <c r="Y191" s="100"/>
      <c r="Z191" s="48"/>
      <c r="AA191" s="48"/>
      <c r="AB191" s="48"/>
      <c r="AC191" s="48"/>
      <c r="AD191" s="48"/>
      <c r="AE191" s="50"/>
      <c r="AF191" s="48"/>
      <c r="AG191" s="48"/>
      <c r="AH191" s="48"/>
      <c r="AI191" s="48"/>
      <c r="AJ191" s="37"/>
      <c r="AK191" s="36"/>
      <c r="AL191" s="48"/>
    </row>
    <row r="192" ht="15.75" customHeight="1">
      <c r="A192" s="29"/>
      <c r="B192" s="29"/>
      <c r="C192" s="22"/>
      <c r="D192" s="22"/>
      <c r="E192" s="22"/>
      <c r="F192" s="171"/>
      <c r="G192" s="164"/>
      <c r="H192" s="164"/>
      <c r="I192" s="22"/>
      <c r="J192" s="29"/>
      <c r="K192" s="29"/>
      <c r="L192" s="29"/>
      <c r="M192" s="66"/>
      <c r="N192" s="164"/>
      <c r="O192" s="47"/>
      <c r="P192" s="100"/>
      <c r="Q192" s="29"/>
      <c r="R192" s="100"/>
      <c r="S192" s="29"/>
      <c r="T192" s="100"/>
      <c r="U192" s="29"/>
      <c r="V192" s="100"/>
      <c r="W192" s="48"/>
      <c r="X192" s="48"/>
      <c r="Y192" s="100"/>
      <c r="Z192" s="48"/>
      <c r="AA192" s="48"/>
      <c r="AB192" s="48"/>
      <c r="AC192" s="48"/>
      <c r="AD192" s="48"/>
      <c r="AE192" s="50"/>
      <c r="AF192" s="48"/>
      <c r="AG192" s="48"/>
      <c r="AH192" s="48"/>
      <c r="AI192" s="48"/>
      <c r="AJ192" s="37"/>
      <c r="AK192" s="36"/>
      <c r="AL192" s="48"/>
    </row>
    <row r="193" ht="15.75" customHeight="1">
      <c r="A193" s="29"/>
      <c r="B193" s="29"/>
      <c r="C193" s="22"/>
      <c r="D193" s="22"/>
      <c r="E193" s="22"/>
      <c r="F193" s="171"/>
      <c r="G193" s="164"/>
      <c r="H193" s="164"/>
      <c r="I193" s="22"/>
      <c r="J193" s="29"/>
      <c r="K193" s="29"/>
      <c r="L193" s="29"/>
      <c r="M193" s="66"/>
      <c r="N193" s="164"/>
      <c r="O193" s="47"/>
      <c r="P193" s="100"/>
      <c r="Q193" s="29"/>
      <c r="R193" s="100"/>
      <c r="S193" s="29"/>
      <c r="T193" s="100"/>
      <c r="U193" s="29"/>
      <c r="V193" s="100"/>
      <c r="W193" s="48"/>
      <c r="X193" s="48"/>
      <c r="Y193" s="100"/>
      <c r="Z193" s="48"/>
      <c r="AA193" s="48"/>
      <c r="AB193" s="48"/>
      <c r="AC193" s="48"/>
      <c r="AD193" s="48"/>
      <c r="AE193" s="50"/>
      <c r="AF193" s="48"/>
      <c r="AG193" s="48"/>
      <c r="AH193" s="48"/>
      <c r="AI193" s="48"/>
      <c r="AJ193" s="37"/>
      <c r="AK193" s="36"/>
      <c r="AL193" s="48"/>
    </row>
    <row r="194" ht="15.75" customHeight="1">
      <c r="A194" s="29"/>
      <c r="B194" s="29"/>
      <c r="C194" s="22"/>
      <c r="D194" s="22"/>
      <c r="E194" s="22"/>
      <c r="F194" s="171"/>
      <c r="G194" s="164"/>
      <c r="H194" s="164"/>
      <c r="I194" s="22"/>
      <c r="J194" s="29"/>
      <c r="K194" s="29"/>
      <c r="L194" s="29"/>
      <c r="M194" s="66"/>
      <c r="N194" s="164"/>
      <c r="O194" s="47"/>
      <c r="P194" s="100"/>
      <c r="Q194" s="29"/>
      <c r="R194" s="100"/>
      <c r="S194" s="29"/>
      <c r="T194" s="100"/>
      <c r="U194" s="29"/>
      <c r="V194" s="100"/>
      <c r="W194" s="48"/>
      <c r="X194" s="48"/>
      <c r="Y194" s="100"/>
      <c r="Z194" s="48"/>
      <c r="AA194" s="48"/>
      <c r="AB194" s="48"/>
      <c r="AC194" s="48"/>
      <c r="AD194" s="48"/>
      <c r="AE194" s="50"/>
      <c r="AF194" s="48"/>
      <c r="AG194" s="48"/>
      <c r="AH194" s="48"/>
      <c r="AI194" s="48"/>
      <c r="AJ194" s="37"/>
      <c r="AK194" s="36"/>
      <c r="AL194" s="48"/>
    </row>
    <row r="195" ht="15.75" customHeight="1">
      <c r="A195" s="29"/>
      <c r="B195" s="29"/>
      <c r="C195" s="22"/>
      <c r="D195" s="22"/>
      <c r="E195" s="22"/>
      <c r="F195" s="171"/>
      <c r="G195" s="164"/>
      <c r="H195" s="164"/>
      <c r="I195" s="22"/>
      <c r="J195" s="29"/>
      <c r="K195" s="29"/>
      <c r="L195" s="29"/>
      <c r="M195" s="66"/>
      <c r="N195" s="164"/>
      <c r="O195" s="47"/>
      <c r="P195" s="100"/>
      <c r="Q195" s="29"/>
      <c r="R195" s="100"/>
      <c r="S195" s="29"/>
      <c r="T195" s="100"/>
      <c r="U195" s="29"/>
      <c r="V195" s="100"/>
      <c r="W195" s="48"/>
      <c r="X195" s="48"/>
      <c r="Y195" s="100"/>
      <c r="Z195" s="48"/>
      <c r="AA195" s="48"/>
      <c r="AB195" s="48"/>
      <c r="AC195" s="48"/>
      <c r="AD195" s="48"/>
      <c r="AE195" s="50"/>
      <c r="AF195" s="48"/>
      <c r="AG195" s="48"/>
      <c r="AH195" s="48"/>
      <c r="AI195" s="48"/>
      <c r="AJ195" s="37"/>
      <c r="AK195" s="36"/>
      <c r="AL195" s="48"/>
    </row>
    <row r="196" ht="15.75" customHeight="1">
      <c r="A196" s="29"/>
      <c r="B196" s="29"/>
      <c r="C196" s="22"/>
      <c r="D196" s="22"/>
      <c r="E196" s="22"/>
      <c r="F196" s="171"/>
      <c r="G196" s="164"/>
      <c r="H196" s="164"/>
      <c r="I196" s="22"/>
      <c r="J196" s="29"/>
      <c r="K196" s="29"/>
      <c r="L196" s="29"/>
      <c r="M196" s="66"/>
      <c r="N196" s="164"/>
      <c r="O196" s="47"/>
      <c r="P196" s="100"/>
      <c r="Q196" s="29"/>
      <c r="R196" s="100"/>
      <c r="S196" s="29"/>
      <c r="T196" s="100"/>
      <c r="U196" s="29"/>
      <c r="V196" s="100"/>
      <c r="W196" s="48"/>
      <c r="X196" s="48"/>
      <c r="Y196" s="100"/>
      <c r="Z196" s="48"/>
      <c r="AA196" s="48"/>
      <c r="AB196" s="48"/>
      <c r="AC196" s="48"/>
      <c r="AD196" s="48"/>
      <c r="AE196" s="50"/>
      <c r="AF196" s="48"/>
      <c r="AG196" s="48"/>
      <c r="AH196" s="48"/>
      <c r="AI196" s="48"/>
      <c r="AJ196" s="37"/>
      <c r="AK196" s="36"/>
      <c r="AL196" s="48"/>
    </row>
    <row r="197" ht="15.75" customHeight="1">
      <c r="A197" s="29"/>
      <c r="B197" s="29"/>
      <c r="C197" s="22"/>
      <c r="D197" s="22"/>
      <c r="E197" s="22"/>
      <c r="F197" s="171"/>
      <c r="G197" s="164"/>
      <c r="H197" s="164"/>
      <c r="I197" s="22"/>
      <c r="J197" s="29"/>
      <c r="K197" s="29"/>
      <c r="L197" s="29"/>
      <c r="M197" s="66"/>
      <c r="N197" s="164"/>
      <c r="O197" s="47"/>
      <c r="P197" s="100"/>
      <c r="Q197" s="29"/>
      <c r="R197" s="100"/>
      <c r="S197" s="29"/>
      <c r="T197" s="100"/>
      <c r="U197" s="29"/>
      <c r="V197" s="100"/>
      <c r="W197" s="48"/>
      <c r="X197" s="48"/>
      <c r="Y197" s="100"/>
      <c r="Z197" s="48"/>
      <c r="AA197" s="48"/>
      <c r="AB197" s="48"/>
      <c r="AC197" s="48"/>
      <c r="AD197" s="48"/>
      <c r="AE197" s="50"/>
      <c r="AF197" s="48"/>
      <c r="AG197" s="48"/>
      <c r="AH197" s="48"/>
      <c r="AI197" s="48"/>
      <c r="AJ197" s="37"/>
      <c r="AK197" s="36"/>
      <c r="AL197" s="48"/>
    </row>
    <row r="198" ht="15.75" customHeight="1">
      <c r="A198" s="29"/>
      <c r="B198" s="29"/>
      <c r="C198" s="22"/>
      <c r="D198" s="22"/>
      <c r="E198" s="22"/>
      <c r="F198" s="171"/>
      <c r="G198" s="164"/>
      <c r="H198" s="164"/>
      <c r="I198" s="22"/>
      <c r="J198" s="29"/>
      <c r="K198" s="29"/>
      <c r="L198" s="29"/>
      <c r="M198" s="66"/>
      <c r="N198" s="164"/>
      <c r="O198" s="47"/>
      <c r="P198" s="100"/>
      <c r="Q198" s="29"/>
      <c r="R198" s="100"/>
      <c r="S198" s="29"/>
      <c r="T198" s="100"/>
      <c r="U198" s="29"/>
      <c r="V198" s="100"/>
      <c r="W198" s="48"/>
      <c r="X198" s="48"/>
      <c r="Y198" s="100"/>
      <c r="Z198" s="48"/>
      <c r="AA198" s="48"/>
      <c r="AB198" s="48"/>
      <c r="AC198" s="48"/>
      <c r="AD198" s="48"/>
      <c r="AE198" s="50"/>
      <c r="AF198" s="48"/>
      <c r="AG198" s="48"/>
      <c r="AH198" s="48"/>
      <c r="AI198" s="48"/>
      <c r="AJ198" s="37"/>
      <c r="AK198" s="36"/>
      <c r="AL198" s="48"/>
    </row>
    <row r="199" ht="15.75" customHeight="1">
      <c r="A199" s="29"/>
      <c r="B199" s="29"/>
      <c r="C199" s="22"/>
      <c r="D199" s="22"/>
      <c r="E199" s="22"/>
      <c r="F199" s="171"/>
      <c r="G199" s="164"/>
      <c r="H199" s="164"/>
      <c r="I199" s="22"/>
      <c r="J199" s="29"/>
      <c r="K199" s="29"/>
      <c r="L199" s="29"/>
      <c r="M199" s="66"/>
      <c r="N199" s="164"/>
      <c r="O199" s="47"/>
      <c r="P199" s="100"/>
      <c r="Q199" s="29"/>
      <c r="R199" s="100"/>
      <c r="S199" s="29"/>
      <c r="T199" s="100"/>
      <c r="U199" s="29"/>
      <c r="V199" s="100"/>
      <c r="W199" s="48"/>
      <c r="X199" s="48"/>
      <c r="Y199" s="100"/>
      <c r="Z199" s="48"/>
      <c r="AA199" s="48"/>
      <c r="AB199" s="48"/>
      <c r="AC199" s="48"/>
      <c r="AD199" s="48"/>
      <c r="AE199" s="50"/>
      <c r="AF199" s="48"/>
      <c r="AG199" s="48"/>
      <c r="AH199" s="48"/>
      <c r="AI199" s="48"/>
      <c r="AJ199" s="37"/>
      <c r="AK199" s="36"/>
      <c r="AL199" s="48"/>
    </row>
    <row r="200" ht="15.75" customHeight="1">
      <c r="A200" s="29"/>
      <c r="B200" s="29"/>
      <c r="C200" s="22"/>
      <c r="D200" s="22"/>
      <c r="E200" s="22"/>
      <c r="F200" s="171"/>
      <c r="G200" s="164"/>
      <c r="H200" s="164"/>
      <c r="I200" s="22"/>
      <c r="J200" s="29"/>
      <c r="K200" s="29"/>
      <c r="L200" s="29"/>
      <c r="M200" s="66"/>
      <c r="N200" s="164"/>
      <c r="O200" s="47"/>
      <c r="P200" s="100"/>
      <c r="Q200" s="29"/>
      <c r="R200" s="100"/>
      <c r="S200" s="29"/>
      <c r="T200" s="100"/>
      <c r="U200" s="29"/>
      <c r="V200" s="100"/>
      <c r="W200" s="48"/>
      <c r="X200" s="48"/>
      <c r="Y200" s="100"/>
      <c r="Z200" s="48"/>
      <c r="AA200" s="48"/>
      <c r="AB200" s="48"/>
      <c r="AC200" s="48"/>
      <c r="AD200" s="48"/>
      <c r="AE200" s="50"/>
      <c r="AF200" s="48"/>
      <c r="AG200" s="48"/>
      <c r="AH200" s="48"/>
      <c r="AI200" s="48"/>
      <c r="AJ200" s="37"/>
      <c r="AK200" s="36"/>
      <c r="AL200" s="48"/>
    </row>
    <row r="201" ht="15.75" customHeight="1">
      <c r="A201" s="29"/>
      <c r="B201" s="29"/>
      <c r="C201" s="22"/>
      <c r="D201" s="22"/>
      <c r="E201" s="22"/>
      <c r="F201" s="171"/>
      <c r="G201" s="164"/>
      <c r="H201" s="164"/>
      <c r="I201" s="22"/>
      <c r="J201" s="29"/>
      <c r="K201" s="29"/>
      <c r="L201" s="29"/>
      <c r="M201" s="66"/>
      <c r="N201" s="164"/>
      <c r="O201" s="47"/>
      <c r="P201" s="100"/>
      <c r="Q201" s="29"/>
      <c r="R201" s="100"/>
      <c r="S201" s="29"/>
      <c r="T201" s="100"/>
      <c r="U201" s="29"/>
      <c r="V201" s="100"/>
      <c r="W201" s="48"/>
      <c r="X201" s="48"/>
      <c r="Y201" s="100"/>
      <c r="Z201" s="48"/>
      <c r="AA201" s="48"/>
      <c r="AB201" s="48"/>
      <c r="AC201" s="48"/>
      <c r="AD201" s="48"/>
      <c r="AE201" s="50"/>
      <c r="AF201" s="48"/>
      <c r="AG201" s="48"/>
      <c r="AH201" s="48"/>
      <c r="AI201" s="48"/>
      <c r="AJ201" s="37"/>
      <c r="AK201" s="36"/>
      <c r="AL201" s="48"/>
    </row>
    <row r="202" ht="15.75" customHeight="1">
      <c r="A202" s="29"/>
      <c r="B202" s="29"/>
      <c r="C202" s="22"/>
      <c r="D202" s="22"/>
      <c r="E202" s="22"/>
      <c r="F202" s="171"/>
      <c r="G202" s="164"/>
      <c r="H202" s="164"/>
      <c r="I202" s="22"/>
      <c r="J202" s="29"/>
      <c r="K202" s="29"/>
      <c r="L202" s="29"/>
      <c r="M202" s="66"/>
      <c r="N202" s="164"/>
      <c r="O202" s="47"/>
      <c r="P202" s="100"/>
      <c r="Q202" s="29"/>
      <c r="R202" s="100"/>
      <c r="S202" s="29"/>
      <c r="T202" s="100"/>
      <c r="U202" s="29"/>
      <c r="V202" s="100"/>
      <c r="W202" s="48"/>
      <c r="X202" s="48"/>
      <c r="Y202" s="100"/>
      <c r="Z202" s="48"/>
      <c r="AA202" s="48"/>
      <c r="AB202" s="48"/>
      <c r="AC202" s="48"/>
      <c r="AD202" s="48"/>
      <c r="AE202" s="50"/>
      <c r="AF202" s="48"/>
      <c r="AG202" s="48"/>
      <c r="AH202" s="48"/>
      <c r="AI202" s="48"/>
      <c r="AJ202" s="37"/>
      <c r="AK202" s="36"/>
      <c r="AL202" s="48"/>
    </row>
    <row r="203" ht="15.75" customHeight="1">
      <c r="A203" s="29"/>
      <c r="B203" s="29"/>
      <c r="C203" s="22"/>
      <c r="D203" s="22"/>
      <c r="E203" s="22"/>
      <c r="F203" s="171"/>
      <c r="G203" s="164"/>
      <c r="H203" s="164"/>
      <c r="I203" s="22"/>
      <c r="J203" s="29"/>
      <c r="K203" s="29"/>
      <c r="L203" s="29"/>
      <c r="M203" s="66"/>
      <c r="N203" s="164"/>
      <c r="O203" s="47"/>
      <c r="P203" s="100"/>
      <c r="Q203" s="29"/>
      <c r="R203" s="100"/>
      <c r="S203" s="29"/>
      <c r="T203" s="100"/>
      <c r="U203" s="29"/>
      <c r="V203" s="100"/>
      <c r="W203" s="48"/>
      <c r="X203" s="48"/>
      <c r="Y203" s="100"/>
      <c r="Z203" s="48"/>
      <c r="AA203" s="48"/>
      <c r="AB203" s="48"/>
      <c r="AC203" s="48"/>
      <c r="AD203" s="48"/>
      <c r="AE203" s="50"/>
      <c r="AF203" s="48"/>
      <c r="AG203" s="48"/>
      <c r="AH203" s="48"/>
      <c r="AI203" s="48"/>
      <c r="AJ203" s="37"/>
      <c r="AK203" s="36"/>
      <c r="AL203" s="48"/>
    </row>
    <row r="204" ht="15.75" customHeight="1">
      <c r="A204" s="29"/>
      <c r="B204" s="29"/>
      <c r="C204" s="22"/>
      <c r="D204" s="22"/>
      <c r="E204" s="22"/>
      <c r="F204" s="171"/>
      <c r="G204" s="164"/>
      <c r="H204" s="164"/>
      <c r="I204" s="22"/>
      <c r="J204" s="29"/>
      <c r="K204" s="29"/>
      <c r="L204" s="29"/>
      <c r="M204" s="66"/>
      <c r="N204" s="164"/>
      <c r="O204" s="47"/>
      <c r="P204" s="100"/>
      <c r="Q204" s="29"/>
      <c r="R204" s="100"/>
      <c r="S204" s="29"/>
      <c r="T204" s="100"/>
      <c r="U204" s="29"/>
      <c r="V204" s="100"/>
      <c r="W204" s="48"/>
      <c r="X204" s="48"/>
      <c r="Y204" s="100"/>
      <c r="Z204" s="48"/>
      <c r="AA204" s="48"/>
      <c r="AB204" s="48"/>
      <c r="AC204" s="48"/>
      <c r="AD204" s="48"/>
      <c r="AE204" s="50"/>
      <c r="AF204" s="48"/>
      <c r="AG204" s="48"/>
      <c r="AH204" s="48"/>
      <c r="AI204" s="48"/>
      <c r="AJ204" s="37"/>
      <c r="AK204" s="36"/>
      <c r="AL204" s="48"/>
    </row>
    <row r="205" ht="15.75" customHeight="1">
      <c r="A205" s="29"/>
      <c r="B205" s="29"/>
      <c r="C205" s="22"/>
      <c r="D205" s="22"/>
      <c r="E205" s="22"/>
      <c r="F205" s="171"/>
      <c r="G205" s="164"/>
      <c r="H205" s="164"/>
      <c r="I205" s="22"/>
      <c r="J205" s="29"/>
      <c r="K205" s="29"/>
      <c r="L205" s="29"/>
      <c r="M205" s="66"/>
      <c r="N205" s="164"/>
      <c r="O205" s="47"/>
      <c r="P205" s="100"/>
      <c r="Q205" s="29"/>
      <c r="R205" s="100"/>
      <c r="S205" s="29"/>
      <c r="T205" s="100"/>
      <c r="U205" s="29"/>
      <c r="V205" s="100"/>
      <c r="W205" s="48"/>
      <c r="X205" s="48"/>
      <c r="Y205" s="100"/>
      <c r="Z205" s="48"/>
      <c r="AA205" s="48"/>
      <c r="AB205" s="48"/>
      <c r="AC205" s="48"/>
      <c r="AD205" s="48"/>
      <c r="AE205" s="50"/>
      <c r="AF205" s="48"/>
      <c r="AG205" s="48"/>
      <c r="AH205" s="48"/>
      <c r="AI205" s="48"/>
      <c r="AJ205" s="37"/>
      <c r="AK205" s="36"/>
      <c r="AL205" s="48"/>
    </row>
    <row r="206" ht="15.75" customHeight="1">
      <c r="A206" s="29"/>
      <c r="B206" s="29"/>
      <c r="C206" s="22"/>
      <c r="D206" s="22"/>
      <c r="E206" s="22"/>
      <c r="F206" s="171"/>
      <c r="G206" s="164"/>
      <c r="H206" s="164"/>
      <c r="I206" s="22"/>
      <c r="J206" s="29"/>
      <c r="K206" s="29"/>
      <c r="L206" s="29"/>
      <c r="M206" s="66"/>
      <c r="N206" s="164"/>
      <c r="O206" s="47"/>
      <c r="P206" s="100"/>
      <c r="Q206" s="29"/>
      <c r="R206" s="100"/>
      <c r="S206" s="29"/>
      <c r="T206" s="100"/>
      <c r="U206" s="29"/>
      <c r="V206" s="100"/>
      <c r="W206" s="48"/>
      <c r="X206" s="48"/>
      <c r="Y206" s="100"/>
      <c r="Z206" s="48"/>
      <c r="AA206" s="48"/>
      <c r="AB206" s="48"/>
      <c r="AC206" s="48"/>
      <c r="AD206" s="48"/>
      <c r="AE206" s="50"/>
      <c r="AF206" s="48"/>
      <c r="AG206" s="48"/>
      <c r="AH206" s="48"/>
      <c r="AI206" s="48"/>
      <c r="AJ206" s="37"/>
      <c r="AK206" s="36"/>
      <c r="AL206" s="48"/>
    </row>
    <row r="207" ht="15.75" customHeight="1">
      <c r="A207" s="29"/>
      <c r="B207" s="29"/>
      <c r="C207" s="22"/>
      <c r="D207" s="22"/>
      <c r="E207" s="22"/>
      <c r="F207" s="171"/>
      <c r="G207" s="164"/>
      <c r="H207" s="164"/>
      <c r="I207" s="22"/>
      <c r="J207" s="29"/>
      <c r="K207" s="29"/>
      <c r="L207" s="29"/>
      <c r="M207" s="66"/>
      <c r="N207" s="164"/>
      <c r="O207" s="47"/>
      <c r="P207" s="100"/>
      <c r="Q207" s="29"/>
      <c r="R207" s="100"/>
      <c r="S207" s="29"/>
      <c r="T207" s="100"/>
      <c r="U207" s="29"/>
      <c r="V207" s="100"/>
      <c r="W207" s="48"/>
      <c r="X207" s="48"/>
      <c r="Y207" s="100"/>
      <c r="Z207" s="48"/>
      <c r="AA207" s="48"/>
      <c r="AB207" s="48"/>
      <c r="AC207" s="48"/>
      <c r="AD207" s="48"/>
      <c r="AE207" s="50"/>
      <c r="AF207" s="48"/>
      <c r="AG207" s="48"/>
      <c r="AH207" s="48"/>
      <c r="AI207" s="48"/>
      <c r="AJ207" s="37"/>
      <c r="AK207" s="36"/>
      <c r="AL207" s="48"/>
    </row>
    <row r="208" ht="15.75" customHeight="1">
      <c r="A208" s="29"/>
      <c r="B208" s="29"/>
      <c r="C208" s="22"/>
      <c r="D208" s="22"/>
      <c r="E208" s="22"/>
      <c r="F208" s="171"/>
      <c r="G208" s="164"/>
      <c r="H208" s="164"/>
      <c r="I208" s="22"/>
      <c r="J208" s="29"/>
      <c r="K208" s="29"/>
      <c r="L208" s="29"/>
      <c r="M208" s="66"/>
      <c r="N208" s="164"/>
      <c r="O208" s="47"/>
      <c r="P208" s="100"/>
      <c r="Q208" s="29"/>
      <c r="R208" s="100"/>
      <c r="S208" s="29"/>
      <c r="T208" s="100"/>
      <c r="U208" s="29"/>
      <c r="V208" s="100"/>
      <c r="W208" s="48"/>
      <c r="X208" s="48"/>
      <c r="Y208" s="100"/>
      <c r="Z208" s="48"/>
      <c r="AA208" s="48"/>
      <c r="AB208" s="48"/>
      <c r="AC208" s="48"/>
      <c r="AD208" s="48"/>
      <c r="AE208" s="50"/>
      <c r="AF208" s="48"/>
      <c r="AG208" s="48"/>
      <c r="AH208" s="48"/>
      <c r="AI208" s="48"/>
      <c r="AJ208" s="37"/>
      <c r="AK208" s="36"/>
      <c r="AL208" s="48"/>
    </row>
    <row r="209" ht="15.75" customHeight="1">
      <c r="A209" s="29"/>
      <c r="B209" s="29"/>
      <c r="C209" s="22"/>
      <c r="D209" s="22"/>
      <c r="E209" s="22"/>
      <c r="F209" s="171"/>
      <c r="G209" s="164"/>
      <c r="H209" s="164"/>
      <c r="I209" s="22"/>
      <c r="J209" s="29"/>
      <c r="K209" s="29"/>
      <c r="L209" s="29"/>
      <c r="M209" s="66"/>
      <c r="N209" s="164"/>
      <c r="O209" s="47"/>
      <c r="P209" s="100"/>
      <c r="Q209" s="29"/>
      <c r="R209" s="100"/>
      <c r="S209" s="29"/>
      <c r="T209" s="100"/>
      <c r="U209" s="29"/>
      <c r="V209" s="100"/>
      <c r="W209" s="48"/>
      <c r="X209" s="48"/>
      <c r="Y209" s="100"/>
      <c r="Z209" s="48"/>
      <c r="AA209" s="48"/>
      <c r="AB209" s="48"/>
      <c r="AC209" s="48"/>
      <c r="AD209" s="48"/>
      <c r="AE209" s="50"/>
      <c r="AF209" s="48"/>
      <c r="AG209" s="48"/>
      <c r="AH209" s="48"/>
      <c r="AI209" s="48"/>
      <c r="AJ209" s="37"/>
      <c r="AK209" s="36"/>
      <c r="AL209" s="48"/>
    </row>
    <row r="210" ht="15.75" customHeight="1">
      <c r="A210" s="29"/>
      <c r="B210" s="29"/>
      <c r="C210" s="22"/>
      <c r="D210" s="22"/>
      <c r="E210" s="22"/>
      <c r="F210" s="171"/>
      <c r="G210" s="164"/>
      <c r="H210" s="164"/>
      <c r="I210" s="22"/>
      <c r="J210" s="29"/>
      <c r="K210" s="29"/>
      <c r="L210" s="29"/>
      <c r="M210" s="66"/>
      <c r="N210" s="164"/>
      <c r="O210" s="47"/>
      <c r="P210" s="100"/>
      <c r="Q210" s="29"/>
      <c r="R210" s="100"/>
      <c r="S210" s="29"/>
      <c r="T210" s="100"/>
      <c r="U210" s="29"/>
      <c r="V210" s="100"/>
      <c r="W210" s="48"/>
      <c r="X210" s="48"/>
      <c r="Y210" s="100"/>
      <c r="Z210" s="48"/>
      <c r="AA210" s="48"/>
      <c r="AB210" s="48"/>
      <c r="AC210" s="48"/>
      <c r="AD210" s="48"/>
      <c r="AE210" s="50"/>
      <c r="AF210" s="48"/>
      <c r="AG210" s="48"/>
      <c r="AH210" s="48"/>
      <c r="AI210" s="48"/>
      <c r="AJ210" s="37"/>
      <c r="AK210" s="36"/>
      <c r="AL210" s="48"/>
    </row>
    <row r="211" ht="15.75" customHeight="1">
      <c r="A211" s="29"/>
      <c r="B211" s="29"/>
      <c r="C211" s="22"/>
      <c r="D211" s="22"/>
      <c r="E211" s="22"/>
      <c r="F211" s="171"/>
      <c r="G211" s="164"/>
      <c r="H211" s="164"/>
      <c r="I211" s="22"/>
      <c r="J211" s="29"/>
      <c r="K211" s="29"/>
      <c r="L211" s="29"/>
      <c r="M211" s="66"/>
      <c r="N211" s="164"/>
      <c r="O211" s="47"/>
      <c r="P211" s="100"/>
      <c r="Q211" s="29"/>
      <c r="R211" s="100"/>
      <c r="S211" s="29"/>
      <c r="T211" s="100"/>
      <c r="U211" s="29"/>
      <c r="V211" s="100"/>
      <c r="W211" s="48"/>
      <c r="X211" s="48"/>
      <c r="Y211" s="100"/>
      <c r="Z211" s="48"/>
      <c r="AA211" s="48"/>
      <c r="AB211" s="48"/>
      <c r="AC211" s="48"/>
      <c r="AD211" s="48"/>
      <c r="AE211" s="50"/>
      <c r="AF211" s="48"/>
      <c r="AG211" s="48"/>
      <c r="AH211" s="48"/>
      <c r="AI211" s="48"/>
      <c r="AJ211" s="37"/>
      <c r="AK211" s="36"/>
      <c r="AL211" s="48"/>
    </row>
    <row r="212" ht="15.75" customHeight="1">
      <c r="A212" s="29"/>
      <c r="B212" s="29"/>
      <c r="C212" s="22"/>
      <c r="D212" s="22"/>
      <c r="E212" s="22"/>
      <c r="F212" s="171"/>
      <c r="G212" s="164"/>
      <c r="H212" s="164"/>
      <c r="I212" s="22"/>
      <c r="J212" s="29"/>
      <c r="K212" s="29"/>
      <c r="L212" s="29"/>
      <c r="M212" s="66"/>
      <c r="N212" s="164"/>
      <c r="O212" s="47"/>
      <c r="P212" s="100"/>
      <c r="Q212" s="29"/>
      <c r="R212" s="100"/>
      <c r="S212" s="29"/>
      <c r="T212" s="100"/>
      <c r="U212" s="29"/>
      <c r="V212" s="100"/>
      <c r="W212" s="48"/>
      <c r="X212" s="48"/>
      <c r="Y212" s="100"/>
      <c r="Z212" s="48"/>
      <c r="AA212" s="48"/>
      <c r="AB212" s="48"/>
      <c r="AC212" s="48"/>
      <c r="AD212" s="48"/>
      <c r="AE212" s="50"/>
      <c r="AF212" s="48"/>
      <c r="AG212" s="48"/>
      <c r="AH212" s="48"/>
      <c r="AI212" s="48"/>
      <c r="AJ212" s="37"/>
      <c r="AK212" s="36"/>
      <c r="AL212" s="48"/>
    </row>
    <row r="213" ht="15.75" customHeight="1">
      <c r="A213" s="29"/>
      <c r="B213" s="29"/>
      <c r="C213" s="22"/>
      <c r="D213" s="22"/>
      <c r="E213" s="22"/>
      <c r="F213" s="171"/>
      <c r="G213" s="164"/>
      <c r="H213" s="164"/>
      <c r="I213" s="22"/>
      <c r="J213" s="29"/>
      <c r="K213" s="29"/>
      <c r="L213" s="29"/>
      <c r="M213" s="66"/>
      <c r="N213" s="164"/>
      <c r="O213" s="47"/>
      <c r="P213" s="100"/>
      <c r="Q213" s="29"/>
      <c r="R213" s="100"/>
      <c r="S213" s="29"/>
      <c r="T213" s="100"/>
      <c r="U213" s="29"/>
      <c r="V213" s="100"/>
      <c r="W213" s="48"/>
      <c r="X213" s="48"/>
      <c r="Y213" s="100"/>
      <c r="Z213" s="48"/>
      <c r="AA213" s="48"/>
      <c r="AB213" s="48"/>
      <c r="AC213" s="48"/>
      <c r="AD213" s="48"/>
      <c r="AE213" s="50"/>
      <c r="AF213" s="48"/>
      <c r="AG213" s="48"/>
      <c r="AH213" s="48"/>
      <c r="AI213" s="48"/>
      <c r="AJ213" s="37"/>
      <c r="AK213" s="36"/>
      <c r="AL213" s="48"/>
    </row>
    <row r="214" ht="15.75" customHeight="1">
      <c r="A214" s="29"/>
      <c r="B214" s="29"/>
      <c r="C214" s="22"/>
      <c r="D214" s="22"/>
      <c r="E214" s="22"/>
      <c r="F214" s="171"/>
      <c r="G214" s="164"/>
      <c r="H214" s="164"/>
      <c r="I214" s="22"/>
      <c r="J214" s="29"/>
      <c r="K214" s="29"/>
      <c r="L214" s="29"/>
      <c r="M214" s="66"/>
      <c r="N214" s="164"/>
      <c r="O214" s="47"/>
      <c r="P214" s="100"/>
      <c r="Q214" s="29"/>
      <c r="R214" s="100"/>
      <c r="S214" s="29"/>
      <c r="T214" s="100"/>
      <c r="U214" s="29"/>
      <c r="V214" s="100"/>
      <c r="W214" s="48"/>
      <c r="X214" s="48"/>
      <c r="Y214" s="100"/>
      <c r="Z214" s="48"/>
      <c r="AA214" s="48"/>
      <c r="AB214" s="48"/>
      <c r="AC214" s="48"/>
      <c r="AD214" s="48"/>
      <c r="AE214" s="50"/>
      <c r="AF214" s="48"/>
      <c r="AG214" s="48"/>
      <c r="AH214" s="48"/>
      <c r="AI214" s="48"/>
      <c r="AJ214" s="37"/>
      <c r="AK214" s="36"/>
      <c r="AL214" s="48"/>
    </row>
    <row r="215" ht="15.75" customHeight="1">
      <c r="A215" s="29"/>
      <c r="B215" s="29"/>
      <c r="C215" s="22"/>
      <c r="D215" s="22"/>
      <c r="E215" s="22"/>
      <c r="F215" s="171"/>
      <c r="G215" s="164"/>
      <c r="H215" s="164"/>
      <c r="I215" s="22"/>
      <c r="J215" s="29"/>
      <c r="K215" s="29"/>
      <c r="L215" s="29"/>
      <c r="M215" s="66"/>
      <c r="N215" s="164"/>
      <c r="O215" s="47"/>
      <c r="P215" s="100"/>
      <c r="Q215" s="29"/>
      <c r="R215" s="100"/>
      <c r="S215" s="29"/>
      <c r="T215" s="100"/>
      <c r="U215" s="29"/>
      <c r="V215" s="100"/>
      <c r="W215" s="48"/>
      <c r="X215" s="48"/>
      <c r="Y215" s="100"/>
      <c r="Z215" s="48"/>
      <c r="AA215" s="48"/>
      <c r="AB215" s="48"/>
      <c r="AC215" s="48"/>
      <c r="AD215" s="48"/>
      <c r="AE215" s="50"/>
      <c r="AF215" s="48"/>
      <c r="AG215" s="48"/>
      <c r="AH215" s="48"/>
      <c r="AI215" s="48"/>
      <c r="AJ215" s="37"/>
      <c r="AK215" s="36"/>
      <c r="AL215" s="48"/>
    </row>
    <row r="216" ht="15.75" customHeight="1">
      <c r="A216" s="29"/>
      <c r="B216" s="29"/>
      <c r="C216" s="22"/>
      <c r="D216" s="22"/>
      <c r="E216" s="22"/>
      <c r="F216" s="171"/>
      <c r="G216" s="164"/>
      <c r="H216" s="164"/>
      <c r="I216" s="22"/>
      <c r="J216" s="29"/>
      <c r="K216" s="29"/>
      <c r="L216" s="29"/>
      <c r="M216" s="66"/>
      <c r="N216" s="164"/>
      <c r="O216" s="47"/>
      <c r="P216" s="100"/>
      <c r="Q216" s="29"/>
      <c r="R216" s="100"/>
      <c r="S216" s="29"/>
      <c r="T216" s="100"/>
      <c r="U216" s="29"/>
      <c r="V216" s="100"/>
      <c r="W216" s="48"/>
      <c r="X216" s="48"/>
      <c r="Y216" s="100"/>
      <c r="Z216" s="48"/>
      <c r="AA216" s="48"/>
      <c r="AB216" s="48"/>
      <c r="AC216" s="48"/>
      <c r="AD216" s="48"/>
      <c r="AE216" s="50"/>
      <c r="AF216" s="48"/>
      <c r="AG216" s="48"/>
      <c r="AH216" s="48"/>
      <c r="AI216" s="48"/>
      <c r="AJ216" s="37"/>
      <c r="AK216" s="36"/>
      <c r="AL216" s="48"/>
    </row>
    <row r="217" ht="15.75" customHeight="1">
      <c r="A217" s="29"/>
      <c r="B217" s="29"/>
      <c r="C217" s="22"/>
      <c r="D217" s="22"/>
      <c r="E217" s="22"/>
      <c r="F217" s="171"/>
      <c r="G217" s="164"/>
      <c r="H217" s="164"/>
      <c r="I217" s="22"/>
      <c r="J217" s="29"/>
      <c r="K217" s="29"/>
      <c r="L217" s="29"/>
      <c r="M217" s="66"/>
      <c r="N217" s="164"/>
      <c r="O217" s="47"/>
      <c r="P217" s="100"/>
      <c r="Q217" s="29"/>
      <c r="R217" s="100"/>
      <c r="S217" s="29"/>
      <c r="T217" s="100"/>
      <c r="U217" s="29"/>
      <c r="V217" s="100"/>
      <c r="W217" s="48"/>
      <c r="X217" s="48"/>
      <c r="Y217" s="100"/>
      <c r="Z217" s="48"/>
      <c r="AA217" s="48"/>
      <c r="AB217" s="48"/>
      <c r="AC217" s="48"/>
      <c r="AD217" s="48"/>
      <c r="AE217" s="50"/>
      <c r="AF217" s="48"/>
      <c r="AG217" s="48"/>
      <c r="AH217" s="48"/>
      <c r="AI217" s="48"/>
      <c r="AJ217" s="37"/>
      <c r="AK217" s="36"/>
      <c r="AL217" s="48"/>
    </row>
    <row r="218" ht="15.75" customHeight="1">
      <c r="A218" s="29"/>
      <c r="B218" s="29"/>
      <c r="C218" s="22"/>
      <c r="D218" s="22"/>
      <c r="E218" s="22"/>
      <c r="F218" s="171"/>
      <c r="G218" s="164"/>
      <c r="H218" s="164"/>
      <c r="I218" s="22"/>
      <c r="J218" s="29"/>
      <c r="K218" s="29"/>
      <c r="L218" s="29"/>
      <c r="M218" s="66"/>
      <c r="N218" s="164"/>
      <c r="O218" s="47"/>
      <c r="P218" s="100"/>
      <c r="Q218" s="29"/>
      <c r="R218" s="100"/>
      <c r="S218" s="29"/>
      <c r="T218" s="100"/>
      <c r="U218" s="29"/>
      <c r="V218" s="100"/>
      <c r="W218" s="48"/>
      <c r="X218" s="48"/>
      <c r="Y218" s="100"/>
      <c r="Z218" s="48"/>
      <c r="AA218" s="48"/>
      <c r="AB218" s="48"/>
      <c r="AC218" s="48"/>
      <c r="AD218" s="48"/>
      <c r="AE218" s="50"/>
      <c r="AF218" s="48"/>
      <c r="AG218" s="48"/>
      <c r="AH218" s="48"/>
      <c r="AI218" s="48"/>
      <c r="AJ218" s="37"/>
      <c r="AK218" s="36"/>
      <c r="AL218" s="48"/>
    </row>
    <row r="219" ht="15.75" customHeight="1">
      <c r="A219" s="29"/>
      <c r="B219" s="29"/>
      <c r="C219" s="22"/>
      <c r="D219" s="22"/>
      <c r="E219" s="22"/>
      <c r="F219" s="171"/>
      <c r="G219" s="164"/>
      <c r="H219" s="164"/>
      <c r="I219" s="22"/>
      <c r="J219" s="29"/>
      <c r="K219" s="29"/>
      <c r="L219" s="29"/>
      <c r="M219" s="66"/>
      <c r="N219" s="164"/>
      <c r="O219" s="47"/>
      <c r="P219" s="100"/>
      <c r="Q219" s="29"/>
      <c r="R219" s="100"/>
      <c r="S219" s="29"/>
      <c r="T219" s="100"/>
      <c r="U219" s="29"/>
      <c r="V219" s="100"/>
      <c r="W219" s="48"/>
      <c r="X219" s="48"/>
      <c r="Y219" s="100"/>
      <c r="Z219" s="48"/>
      <c r="AA219" s="48"/>
      <c r="AB219" s="48"/>
      <c r="AC219" s="48"/>
      <c r="AD219" s="48"/>
      <c r="AE219" s="50"/>
      <c r="AF219" s="48"/>
      <c r="AG219" s="48"/>
      <c r="AH219" s="48"/>
      <c r="AI219" s="48"/>
      <c r="AJ219" s="37"/>
      <c r="AK219" s="36"/>
      <c r="AL219" s="48"/>
    </row>
    <row r="220" ht="15.75" customHeight="1">
      <c r="A220" s="29"/>
      <c r="B220" s="29"/>
      <c r="C220" s="22"/>
      <c r="D220" s="22"/>
      <c r="E220" s="22"/>
      <c r="F220" s="171"/>
      <c r="G220" s="164"/>
      <c r="H220" s="164"/>
      <c r="I220" s="22"/>
      <c r="J220" s="29"/>
      <c r="K220" s="29"/>
      <c r="L220" s="29"/>
      <c r="M220" s="66"/>
      <c r="N220" s="164"/>
      <c r="O220" s="47"/>
      <c r="P220" s="100"/>
      <c r="Q220" s="29"/>
      <c r="R220" s="100"/>
      <c r="S220" s="29"/>
      <c r="T220" s="100"/>
      <c r="U220" s="29"/>
      <c r="V220" s="100"/>
      <c r="W220" s="48"/>
      <c r="X220" s="48"/>
      <c r="Y220" s="100"/>
      <c r="Z220" s="48"/>
      <c r="AA220" s="48"/>
      <c r="AB220" s="48"/>
      <c r="AC220" s="48"/>
      <c r="AD220" s="48"/>
      <c r="AE220" s="50"/>
      <c r="AF220" s="48"/>
      <c r="AG220" s="48"/>
      <c r="AH220" s="48"/>
      <c r="AI220" s="48"/>
      <c r="AJ220" s="37"/>
      <c r="AK220" s="36"/>
      <c r="AL220" s="48"/>
    </row>
    <row r="221" ht="15.75" customHeight="1">
      <c r="A221" s="29"/>
      <c r="B221" s="29"/>
      <c r="C221" s="22"/>
      <c r="D221" s="22"/>
      <c r="E221" s="22"/>
      <c r="F221" s="171"/>
      <c r="G221" s="164"/>
      <c r="H221" s="164"/>
      <c r="I221" s="22"/>
      <c r="J221" s="29"/>
      <c r="K221" s="29"/>
      <c r="L221" s="29"/>
      <c r="M221" s="66"/>
      <c r="N221" s="164"/>
      <c r="O221" s="47"/>
      <c r="P221" s="100"/>
      <c r="Q221" s="29"/>
      <c r="R221" s="100"/>
      <c r="S221" s="29"/>
      <c r="T221" s="100"/>
      <c r="U221" s="29"/>
      <c r="V221" s="100"/>
      <c r="W221" s="48"/>
      <c r="X221" s="48"/>
      <c r="Y221" s="100"/>
      <c r="Z221" s="48"/>
      <c r="AA221" s="48"/>
      <c r="AB221" s="48"/>
      <c r="AC221" s="48"/>
      <c r="AD221" s="48"/>
      <c r="AE221" s="50"/>
      <c r="AF221" s="48"/>
      <c r="AG221" s="48"/>
      <c r="AH221" s="48"/>
      <c r="AI221" s="48"/>
      <c r="AJ221" s="37"/>
      <c r="AK221" s="36"/>
      <c r="AL221" s="48"/>
    </row>
    <row r="222" ht="15.75" customHeight="1">
      <c r="A222" s="29"/>
      <c r="B222" s="29"/>
      <c r="C222" s="22"/>
      <c r="D222" s="22"/>
      <c r="E222" s="22"/>
      <c r="F222" s="171"/>
      <c r="G222" s="164"/>
      <c r="H222" s="164"/>
      <c r="I222" s="22"/>
      <c r="J222" s="29"/>
      <c r="K222" s="29"/>
      <c r="L222" s="29"/>
      <c r="M222" s="66"/>
      <c r="N222" s="164"/>
      <c r="O222" s="47"/>
      <c r="P222" s="100"/>
      <c r="Q222" s="29"/>
      <c r="R222" s="100"/>
      <c r="S222" s="29"/>
      <c r="T222" s="100"/>
      <c r="U222" s="29"/>
      <c r="V222" s="100"/>
      <c r="W222" s="48"/>
      <c r="X222" s="48"/>
      <c r="Y222" s="100"/>
      <c r="Z222" s="48"/>
      <c r="AA222" s="48"/>
      <c r="AB222" s="48"/>
      <c r="AC222" s="48"/>
      <c r="AD222" s="48"/>
      <c r="AE222" s="50"/>
      <c r="AF222" s="48"/>
      <c r="AG222" s="48"/>
      <c r="AH222" s="48"/>
      <c r="AI222" s="48"/>
      <c r="AJ222" s="37"/>
      <c r="AK222" s="36"/>
      <c r="AL222" s="48"/>
    </row>
    <row r="223" ht="15.75" customHeight="1">
      <c r="A223" s="29"/>
      <c r="B223" s="29"/>
      <c r="C223" s="22"/>
      <c r="D223" s="22"/>
      <c r="E223" s="22"/>
      <c r="F223" s="171"/>
      <c r="G223" s="164"/>
      <c r="H223" s="164"/>
      <c r="I223" s="22"/>
      <c r="J223" s="29"/>
      <c r="K223" s="29"/>
      <c r="L223" s="29"/>
      <c r="M223" s="66"/>
      <c r="N223" s="164"/>
      <c r="O223" s="47"/>
      <c r="P223" s="100"/>
      <c r="Q223" s="29"/>
      <c r="R223" s="100"/>
      <c r="S223" s="29"/>
      <c r="T223" s="100"/>
      <c r="U223" s="29"/>
      <c r="V223" s="100"/>
      <c r="W223" s="48"/>
      <c r="X223" s="48"/>
      <c r="Y223" s="100"/>
      <c r="Z223" s="48"/>
      <c r="AA223" s="48"/>
      <c r="AB223" s="48"/>
      <c r="AC223" s="48"/>
      <c r="AD223" s="48"/>
      <c r="AE223" s="50"/>
      <c r="AF223" s="48"/>
      <c r="AG223" s="48"/>
      <c r="AH223" s="48"/>
      <c r="AI223" s="48"/>
      <c r="AJ223" s="37"/>
      <c r="AK223" s="36"/>
      <c r="AL223" s="48"/>
    </row>
    <row r="224" ht="15.75" customHeight="1">
      <c r="A224" s="29"/>
      <c r="B224" s="29"/>
      <c r="C224" s="22"/>
      <c r="D224" s="22"/>
      <c r="E224" s="22"/>
      <c r="F224" s="171"/>
      <c r="G224" s="164"/>
      <c r="H224" s="164"/>
      <c r="I224" s="22"/>
      <c r="J224" s="29"/>
      <c r="K224" s="29"/>
      <c r="L224" s="29"/>
      <c r="M224" s="66"/>
      <c r="N224" s="164"/>
      <c r="O224" s="47"/>
      <c r="P224" s="100"/>
      <c r="Q224" s="29"/>
      <c r="R224" s="100"/>
      <c r="S224" s="29"/>
      <c r="T224" s="100"/>
      <c r="U224" s="29"/>
      <c r="V224" s="100"/>
      <c r="W224" s="48"/>
      <c r="X224" s="48"/>
      <c r="Y224" s="100"/>
      <c r="Z224" s="48"/>
      <c r="AA224" s="48"/>
      <c r="AB224" s="48"/>
      <c r="AC224" s="48"/>
      <c r="AD224" s="48"/>
      <c r="AE224" s="50"/>
      <c r="AF224" s="48"/>
      <c r="AG224" s="48"/>
      <c r="AH224" s="48"/>
      <c r="AI224" s="48"/>
      <c r="AJ224" s="37"/>
      <c r="AK224" s="36"/>
      <c r="AL224" s="48"/>
    </row>
    <row r="225" ht="15.75" customHeight="1">
      <c r="A225" s="29"/>
      <c r="B225" s="29"/>
      <c r="C225" s="22"/>
      <c r="D225" s="22"/>
      <c r="E225" s="22"/>
      <c r="F225" s="171"/>
      <c r="G225" s="164"/>
      <c r="H225" s="164"/>
      <c r="I225" s="22"/>
      <c r="J225" s="29"/>
      <c r="K225" s="29"/>
      <c r="L225" s="29"/>
      <c r="M225" s="66"/>
      <c r="N225" s="164"/>
      <c r="O225" s="47"/>
      <c r="P225" s="100"/>
      <c r="Q225" s="29"/>
      <c r="R225" s="100"/>
      <c r="S225" s="29"/>
      <c r="T225" s="100"/>
      <c r="U225" s="29"/>
      <c r="V225" s="100"/>
      <c r="W225" s="48"/>
      <c r="X225" s="48"/>
      <c r="Y225" s="100"/>
      <c r="Z225" s="48"/>
      <c r="AA225" s="48"/>
      <c r="AB225" s="48"/>
      <c r="AC225" s="48"/>
      <c r="AD225" s="48"/>
      <c r="AE225" s="50"/>
      <c r="AF225" s="48"/>
      <c r="AG225" s="48"/>
      <c r="AH225" s="48"/>
      <c r="AI225" s="48"/>
      <c r="AJ225" s="37"/>
      <c r="AK225" s="36"/>
      <c r="AL225" s="48"/>
    </row>
    <row r="226" ht="15.75" customHeight="1">
      <c r="A226" s="29"/>
      <c r="B226" s="29"/>
      <c r="C226" s="22"/>
      <c r="D226" s="22"/>
      <c r="E226" s="22"/>
      <c r="F226" s="171"/>
      <c r="G226" s="164"/>
      <c r="H226" s="164"/>
      <c r="I226" s="22"/>
      <c r="J226" s="29"/>
      <c r="K226" s="29"/>
      <c r="L226" s="29"/>
      <c r="M226" s="66"/>
      <c r="N226" s="164"/>
      <c r="O226" s="47"/>
      <c r="P226" s="100"/>
      <c r="Q226" s="29"/>
      <c r="R226" s="100"/>
      <c r="S226" s="29"/>
      <c r="T226" s="100"/>
      <c r="U226" s="29"/>
      <c r="V226" s="100"/>
      <c r="W226" s="48"/>
      <c r="X226" s="48"/>
      <c r="Y226" s="100"/>
      <c r="Z226" s="48"/>
      <c r="AA226" s="48"/>
      <c r="AB226" s="48"/>
      <c r="AC226" s="48"/>
      <c r="AD226" s="48"/>
      <c r="AE226" s="50"/>
      <c r="AF226" s="48"/>
      <c r="AG226" s="48"/>
      <c r="AH226" s="48"/>
      <c r="AI226" s="48"/>
      <c r="AJ226" s="37"/>
      <c r="AK226" s="36"/>
      <c r="AL226" s="48"/>
    </row>
    <row r="227" ht="15.75" customHeight="1">
      <c r="A227" s="29"/>
      <c r="B227" s="29"/>
      <c r="C227" s="22"/>
      <c r="D227" s="22"/>
      <c r="E227" s="22"/>
      <c r="F227" s="171"/>
      <c r="G227" s="164"/>
      <c r="H227" s="164"/>
      <c r="I227" s="22"/>
      <c r="J227" s="29"/>
      <c r="K227" s="29"/>
      <c r="L227" s="29"/>
      <c r="M227" s="66"/>
      <c r="N227" s="164"/>
      <c r="O227" s="47"/>
      <c r="P227" s="100"/>
      <c r="Q227" s="29"/>
      <c r="R227" s="100"/>
      <c r="S227" s="29"/>
      <c r="T227" s="100"/>
      <c r="U227" s="29"/>
      <c r="V227" s="100"/>
      <c r="W227" s="48"/>
      <c r="X227" s="48"/>
      <c r="Y227" s="100"/>
      <c r="Z227" s="48"/>
      <c r="AA227" s="48"/>
      <c r="AB227" s="48"/>
      <c r="AC227" s="48"/>
      <c r="AD227" s="48"/>
      <c r="AE227" s="50"/>
      <c r="AF227" s="48"/>
      <c r="AG227" s="48"/>
      <c r="AH227" s="48"/>
      <c r="AI227" s="48"/>
      <c r="AJ227" s="37"/>
      <c r="AK227" s="36"/>
      <c r="AL227" s="48"/>
    </row>
    <row r="228" ht="15.75" customHeight="1">
      <c r="A228" s="29"/>
      <c r="B228" s="29"/>
      <c r="C228" s="22"/>
      <c r="D228" s="22"/>
      <c r="E228" s="22"/>
      <c r="F228" s="171"/>
      <c r="G228" s="164"/>
      <c r="H228" s="164"/>
      <c r="I228" s="22"/>
      <c r="J228" s="29"/>
      <c r="K228" s="29"/>
      <c r="L228" s="29"/>
      <c r="M228" s="66"/>
      <c r="N228" s="164"/>
      <c r="O228" s="47"/>
      <c r="P228" s="100"/>
      <c r="Q228" s="29"/>
      <c r="R228" s="100"/>
      <c r="S228" s="29"/>
      <c r="T228" s="100"/>
      <c r="U228" s="29"/>
      <c r="V228" s="100"/>
      <c r="W228" s="48"/>
      <c r="X228" s="48"/>
      <c r="Y228" s="100"/>
      <c r="Z228" s="48"/>
      <c r="AA228" s="48"/>
      <c r="AB228" s="48"/>
      <c r="AC228" s="48"/>
      <c r="AD228" s="48"/>
      <c r="AE228" s="50"/>
      <c r="AF228" s="48"/>
      <c r="AG228" s="48"/>
      <c r="AH228" s="48"/>
      <c r="AI228" s="48"/>
      <c r="AJ228" s="37"/>
      <c r="AK228" s="36"/>
      <c r="AL228" s="48"/>
    </row>
    <row r="229" ht="15.75" customHeight="1">
      <c r="A229" s="29"/>
      <c r="B229" s="29"/>
      <c r="C229" s="22"/>
      <c r="D229" s="22"/>
      <c r="E229" s="22"/>
      <c r="F229" s="171"/>
      <c r="G229" s="164"/>
      <c r="H229" s="164"/>
      <c r="I229" s="22"/>
      <c r="J229" s="29"/>
      <c r="K229" s="29"/>
      <c r="L229" s="29"/>
      <c r="M229" s="66"/>
      <c r="N229" s="164"/>
      <c r="O229" s="47"/>
      <c r="P229" s="100"/>
      <c r="Q229" s="29"/>
      <c r="R229" s="100"/>
      <c r="S229" s="29"/>
      <c r="T229" s="100"/>
      <c r="U229" s="29"/>
      <c r="V229" s="100"/>
      <c r="W229" s="48"/>
      <c r="X229" s="48"/>
      <c r="Y229" s="100"/>
      <c r="Z229" s="48"/>
      <c r="AA229" s="48"/>
      <c r="AB229" s="48"/>
      <c r="AC229" s="48"/>
      <c r="AD229" s="48"/>
      <c r="AE229" s="50"/>
      <c r="AF229" s="48"/>
      <c r="AG229" s="48"/>
      <c r="AH229" s="48"/>
      <c r="AI229" s="48"/>
      <c r="AJ229" s="37"/>
      <c r="AK229" s="36"/>
      <c r="AL229" s="48"/>
    </row>
    <row r="230" ht="15.75" customHeight="1">
      <c r="A230" s="29"/>
      <c r="B230" s="29"/>
      <c r="C230" s="22"/>
      <c r="D230" s="22"/>
      <c r="E230" s="22"/>
      <c r="F230" s="171"/>
      <c r="G230" s="164"/>
      <c r="H230" s="164"/>
      <c r="I230" s="22"/>
      <c r="J230" s="29"/>
      <c r="K230" s="29"/>
      <c r="L230" s="29"/>
      <c r="M230" s="66"/>
      <c r="N230" s="164"/>
      <c r="O230" s="47"/>
      <c r="P230" s="100"/>
      <c r="Q230" s="29"/>
      <c r="R230" s="100"/>
      <c r="S230" s="29"/>
      <c r="T230" s="100"/>
      <c r="U230" s="29"/>
      <c r="V230" s="100"/>
      <c r="W230" s="48"/>
      <c r="X230" s="48"/>
      <c r="Y230" s="100"/>
      <c r="Z230" s="48"/>
      <c r="AA230" s="48"/>
      <c r="AB230" s="48"/>
      <c r="AC230" s="48"/>
      <c r="AD230" s="48"/>
      <c r="AE230" s="50"/>
      <c r="AF230" s="48"/>
      <c r="AG230" s="48"/>
      <c r="AH230" s="48"/>
      <c r="AI230" s="48"/>
      <c r="AJ230" s="37"/>
      <c r="AK230" s="36"/>
      <c r="AL230" s="48"/>
    </row>
    <row r="231" ht="15.75" customHeight="1">
      <c r="A231" s="29"/>
      <c r="B231" s="29"/>
      <c r="C231" s="22"/>
      <c r="D231" s="22"/>
      <c r="E231" s="22"/>
      <c r="F231" s="171"/>
      <c r="G231" s="164"/>
      <c r="H231" s="164"/>
      <c r="I231" s="22"/>
      <c r="J231" s="29"/>
      <c r="K231" s="29"/>
      <c r="L231" s="29"/>
      <c r="M231" s="66"/>
      <c r="N231" s="164"/>
      <c r="O231" s="47"/>
      <c r="P231" s="100"/>
      <c r="Q231" s="29"/>
      <c r="R231" s="100"/>
      <c r="S231" s="29"/>
      <c r="T231" s="100"/>
      <c r="U231" s="29"/>
      <c r="V231" s="100"/>
      <c r="W231" s="48"/>
      <c r="X231" s="48"/>
      <c r="Y231" s="100"/>
      <c r="Z231" s="48"/>
      <c r="AA231" s="48"/>
      <c r="AB231" s="48"/>
      <c r="AC231" s="48"/>
      <c r="AD231" s="48"/>
      <c r="AE231" s="50"/>
      <c r="AF231" s="48"/>
      <c r="AG231" s="48"/>
      <c r="AH231" s="48"/>
      <c r="AI231" s="48"/>
      <c r="AJ231" s="37"/>
      <c r="AK231" s="36"/>
      <c r="AL231" s="48"/>
    </row>
    <row r="232" ht="15.75" customHeight="1">
      <c r="A232" s="29"/>
      <c r="B232" s="29"/>
      <c r="C232" s="22"/>
      <c r="D232" s="22"/>
      <c r="E232" s="22"/>
      <c r="F232" s="171"/>
      <c r="G232" s="164"/>
      <c r="H232" s="164"/>
      <c r="I232" s="22"/>
      <c r="J232" s="29"/>
      <c r="K232" s="29"/>
      <c r="L232" s="29"/>
      <c r="M232" s="66"/>
      <c r="N232" s="164"/>
      <c r="O232" s="47"/>
      <c r="P232" s="100"/>
      <c r="Q232" s="29"/>
      <c r="R232" s="100"/>
      <c r="S232" s="29"/>
      <c r="T232" s="100"/>
      <c r="U232" s="29"/>
      <c r="V232" s="100"/>
      <c r="W232" s="48"/>
      <c r="X232" s="48"/>
      <c r="Y232" s="100"/>
      <c r="Z232" s="48"/>
      <c r="AA232" s="48"/>
      <c r="AB232" s="48"/>
      <c r="AC232" s="48"/>
      <c r="AD232" s="48"/>
      <c r="AE232" s="50"/>
      <c r="AF232" s="48"/>
      <c r="AG232" s="48"/>
      <c r="AH232" s="48"/>
      <c r="AI232" s="48"/>
      <c r="AJ232" s="37"/>
      <c r="AK232" s="36"/>
      <c r="AL232" s="48"/>
    </row>
    <row r="233" ht="15.75" customHeight="1">
      <c r="A233" s="29"/>
      <c r="B233" s="29"/>
      <c r="C233" s="22"/>
      <c r="D233" s="22"/>
      <c r="E233" s="22"/>
      <c r="F233" s="171"/>
      <c r="G233" s="164"/>
      <c r="H233" s="164"/>
      <c r="I233" s="22"/>
      <c r="J233" s="29"/>
      <c r="K233" s="29"/>
      <c r="L233" s="29"/>
      <c r="M233" s="66"/>
      <c r="N233" s="164"/>
      <c r="O233" s="47"/>
      <c r="P233" s="100"/>
      <c r="Q233" s="29"/>
      <c r="R233" s="100"/>
      <c r="S233" s="29"/>
      <c r="T233" s="100"/>
      <c r="U233" s="29"/>
      <c r="V233" s="100"/>
      <c r="W233" s="48"/>
      <c r="X233" s="48"/>
      <c r="Y233" s="100"/>
      <c r="Z233" s="48"/>
      <c r="AA233" s="48"/>
      <c r="AB233" s="48"/>
      <c r="AC233" s="48"/>
      <c r="AD233" s="48"/>
      <c r="AE233" s="50"/>
      <c r="AF233" s="48"/>
      <c r="AG233" s="48"/>
      <c r="AH233" s="48"/>
      <c r="AI233" s="48"/>
      <c r="AJ233" s="37"/>
      <c r="AK233" s="36"/>
      <c r="AL233" s="48"/>
    </row>
    <row r="234" ht="15.75" customHeight="1">
      <c r="A234" s="29"/>
      <c r="B234" s="29"/>
      <c r="C234" s="22"/>
      <c r="D234" s="22"/>
      <c r="E234" s="22"/>
      <c r="F234" s="171"/>
      <c r="G234" s="164"/>
      <c r="H234" s="164"/>
      <c r="I234" s="22"/>
      <c r="J234" s="29"/>
      <c r="K234" s="29"/>
      <c r="L234" s="29"/>
      <c r="M234" s="66"/>
      <c r="N234" s="164"/>
      <c r="O234" s="47"/>
      <c r="P234" s="100"/>
      <c r="Q234" s="29"/>
      <c r="R234" s="100"/>
      <c r="S234" s="29"/>
      <c r="T234" s="100"/>
      <c r="U234" s="29"/>
      <c r="V234" s="100"/>
      <c r="W234" s="48"/>
      <c r="X234" s="48"/>
      <c r="Y234" s="100"/>
      <c r="Z234" s="48"/>
      <c r="AA234" s="48"/>
      <c r="AB234" s="48"/>
      <c r="AC234" s="48"/>
      <c r="AD234" s="48"/>
      <c r="AE234" s="50"/>
      <c r="AF234" s="48"/>
      <c r="AG234" s="48"/>
      <c r="AH234" s="48"/>
      <c r="AI234" s="48"/>
      <c r="AJ234" s="37"/>
      <c r="AK234" s="36"/>
      <c r="AL234" s="48"/>
    </row>
    <row r="235" ht="15.75" customHeight="1">
      <c r="A235" s="29"/>
      <c r="B235" s="29"/>
      <c r="C235" s="22"/>
      <c r="D235" s="22"/>
      <c r="E235" s="22"/>
      <c r="F235" s="171"/>
      <c r="G235" s="164"/>
      <c r="H235" s="164"/>
      <c r="I235" s="22"/>
      <c r="J235" s="29"/>
      <c r="K235" s="29"/>
      <c r="L235" s="29"/>
      <c r="M235" s="66"/>
      <c r="N235" s="164"/>
      <c r="O235" s="47"/>
      <c r="P235" s="100"/>
      <c r="Q235" s="29"/>
      <c r="R235" s="100"/>
      <c r="S235" s="29"/>
      <c r="T235" s="100"/>
      <c r="U235" s="29"/>
      <c r="V235" s="100"/>
      <c r="W235" s="48"/>
      <c r="X235" s="48"/>
      <c r="Y235" s="100"/>
      <c r="Z235" s="48"/>
      <c r="AA235" s="48"/>
      <c r="AB235" s="48"/>
      <c r="AC235" s="48"/>
      <c r="AD235" s="48"/>
      <c r="AE235" s="50"/>
      <c r="AF235" s="48"/>
      <c r="AG235" s="48"/>
      <c r="AH235" s="48"/>
      <c r="AI235" s="48"/>
      <c r="AJ235" s="37"/>
      <c r="AK235" s="36"/>
      <c r="AL235" s="48"/>
    </row>
    <row r="236" ht="15.75" customHeight="1">
      <c r="A236" s="29"/>
      <c r="B236" s="29"/>
      <c r="C236" s="22"/>
      <c r="D236" s="22"/>
      <c r="E236" s="22"/>
      <c r="F236" s="171"/>
      <c r="G236" s="164"/>
      <c r="H236" s="164"/>
      <c r="I236" s="22"/>
      <c r="J236" s="29"/>
      <c r="K236" s="29"/>
      <c r="L236" s="29"/>
      <c r="M236" s="66"/>
      <c r="N236" s="164"/>
      <c r="O236" s="47"/>
      <c r="P236" s="100"/>
      <c r="Q236" s="29"/>
      <c r="R236" s="100"/>
      <c r="S236" s="29"/>
      <c r="T236" s="100"/>
      <c r="U236" s="29"/>
      <c r="V236" s="100"/>
      <c r="W236" s="48"/>
      <c r="X236" s="48"/>
      <c r="Y236" s="100"/>
      <c r="Z236" s="48"/>
      <c r="AA236" s="48"/>
      <c r="AB236" s="48"/>
      <c r="AC236" s="48"/>
      <c r="AD236" s="48"/>
      <c r="AE236" s="50"/>
      <c r="AF236" s="48"/>
      <c r="AG236" s="48"/>
      <c r="AH236" s="48"/>
      <c r="AI236" s="48"/>
      <c r="AJ236" s="37"/>
      <c r="AK236" s="36"/>
      <c r="AL236" s="48"/>
    </row>
    <row r="237" ht="15.75" customHeight="1">
      <c r="A237" s="29"/>
      <c r="B237" s="29"/>
      <c r="C237" s="22"/>
      <c r="D237" s="22"/>
      <c r="E237" s="22"/>
      <c r="F237" s="171"/>
      <c r="G237" s="164"/>
      <c r="H237" s="164"/>
      <c r="I237" s="22"/>
      <c r="J237" s="29"/>
      <c r="K237" s="29"/>
      <c r="L237" s="29"/>
      <c r="M237" s="66"/>
      <c r="N237" s="164"/>
      <c r="O237" s="47"/>
      <c r="P237" s="100"/>
      <c r="Q237" s="29"/>
      <c r="R237" s="100"/>
      <c r="S237" s="29"/>
      <c r="T237" s="100"/>
      <c r="U237" s="29"/>
      <c r="V237" s="100"/>
      <c r="W237" s="48"/>
      <c r="X237" s="48"/>
      <c r="Y237" s="100"/>
      <c r="Z237" s="48"/>
      <c r="AA237" s="48"/>
      <c r="AB237" s="48"/>
      <c r="AC237" s="48"/>
      <c r="AD237" s="48"/>
      <c r="AE237" s="50"/>
      <c r="AF237" s="48"/>
      <c r="AG237" s="48"/>
      <c r="AH237" s="48"/>
      <c r="AI237" s="48"/>
      <c r="AJ237" s="37"/>
      <c r="AK237" s="36"/>
      <c r="AL237" s="48"/>
    </row>
    <row r="238" ht="15.75" customHeight="1">
      <c r="A238" s="29"/>
      <c r="B238" s="29"/>
      <c r="C238" s="22"/>
      <c r="D238" s="22"/>
      <c r="E238" s="22"/>
      <c r="F238" s="171"/>
      <c r="G238" s="164"/>
      <c r="H238" s="164"/>
      <c r="I238" s="22"/>
      <c r="J238" s="29"/>
      <c r="K238" s="29"/>
      <c r="L238" s="29"/>
      <c r="M238" s="66"/>
      <c r="N238" s="164"/>
      <c r="O238" s="47"/>
      <c r="P238" s="100"/>
      <c r="Q238" s="29"/>
      <c r="R238" s="100"/>
      <c r="S238" s="29"/>
      <c r="T238" s="100"/>
      <c r="U238" s="29"/>
      <c r="V238" s="100"/>
      <c r="W238" s="48"/>
      <c r="X238" s="48"/>
      <c r="Y238" s="100"/>
      <c r="Z238" s="48"/>
      <c r="AA238" s="48"/>
      <c r="AB238" s="48"/>
      <c r="AC238" s="48"/>
      <c r="AD238" s="48"/>
      <c r="AE238" s="50"/>
      <c r="AF238" s="48"/>
      <c r="AG238" s="48"/>
      <c r="AH238" s="48"/>
      <c r="AI238" s="48"/>
      <c r="AJ238" s="37"/>
      <c r="AK238" s="36"/>
      <c r="AL238" s="48"/>
    </row>
    <row r="239" ht="15.75" customHeight="1">
      <c r="A239" s="29"/>
      <c r="B239" s="29"/>
      <c r="C239" s="22"/>
      <c r="D239" s="22"/>
      <c r="E239" s="22"/>
      <c r="F239" s="171"/>
      <c r="G239" s="164"/>
      <c r="H239" s="164"/>
      <c r="I239" s="22"/>
      <c r="J239" s="29"/>
      <c r="K239" s="29"/>
      <c r="L239" s="29"/>
      <c r="M239" s="66"/>
      <c r="N239" s="164"/>
      <c r="O239" s="47"/>
      <c r="P239" s="100"/>
      <c r="Q239" s="29"/>
      <c r="R239" s="100"/>
      <c r="S239" s="29"/>
      <c r="T239" s="100"/>
      <c r="U239" s="29"/>
      <c r="V239" s="100"/>
      <c r="W239" s="48"/>
      <c r="X239" s="48"/>
      <c r="Y239" s="100"/>
      <c r="Z239" s="48"/>
      <c r="AA239" s="48"/>
      <c r="AB239" s="48"/>
      <c r="AC239" s="48"/>
      <c r="AD239" s="48"/>
      <c r="AE239" s="50"/>
      <c r="AF239" s="48"/>
      <c r="AG239" s="48"/>
      <c r="AH239" s="48"/>
      <c r="AI239" s="48"/>
      <c r="AJ239" s="37"/>
      <c r="AK239" s="36"/>
      <c r="AL239" s="48"/>
    </row>
    <row r="240" ht="15.75" customHeight="1">
      <c r="A240" s="29"/>
      <c r="B240" s="29"/>
      <c r="C240" s="22"/>
      <c r="D240" s="22"/>
      <c r="E240" s="22"/>
      <c r="F240" s="171"/>
      <c r="G240" s="164"/>
      <c r="H240" s="164"/>
      <c r="I240" s="22"/>
      <c r="J240" s="29"/>
      <c r="K240" s="29"/>
      <c r="L240" s="29"/>
      <c r="M240" s="66"/>
      <c r="N240" s="164"/>
      <c r="O240" s="47"/>
      <c r="P240" s="100"/>
      <c r="Q240" s="29"/>
      <c r="R240" s="100"/>
      <c r="S240" s="29"/>
      <c r="T240" s="100"/>
      <c r="U240" s="29"/>
      <c r="V240" s="100"/>
      <c r="W240" s="48"/>
      <c r="X240" s="48"/>
      <c r="Y240" s="100"/>
      <c r="Z240" s="48"/>
      <c r="AA240" s="48"/>
      <c r="AB240" s="48"/>
      <c r="AC240" s="48"/>
      <c r="AD240" s="48"/>
      <c r="AE240" s="50"/>
      <c r="AF240" s="48"/>
      <c r="AG240" s="48"/>
      <c r="AH240" s="48"/>
      <c r="AI240" s="48"/>
      <c r="AJ240" s="37"/>
      <c r="AK240" s="36"/>
      <c r="AL240" s="48"/>
    </row>
    <row r="241" ht="15.75" customHeight="1">
      <c r="A241" s="29"/>
      <c r="B241" s="29"/>
      <c r="C241" s="22"/>
      <c r="D241" s="22"/>
      <c r="E241" s="22"/>
      <c r="F241" s="171"/>
      <c r="G241" s="164"/>
      <c r="H241" s="164"/>
      <c r="I241" s="22"/>
      <c r="J241" s="29"/>
      <c r="K241" s="29"/>
      <c r="L241" s="29"/>
      <c r="M241" s="66"/>
      <c r="N241" s="164"/>
      <c r="O241" s="47"/>
      <c r="P241" s="100"/>
      <c r="Q241" s="29"/>
      <c r="R241" s="100"/>
      <c r="S241" s="29"/>
      <c r="T241" s="100"/>
      <c r="U241" s="29"/>
      <c r="V241" s="100"/>
      <c r="W241" s="48"/>
      <c r="X241" s="48"/>
      <c r="Y241" s="100"/>
      <c r="Z241" s="48"/>
      <c r="AA241" s="48"/>
      <c r="AB241" s="48"/>
      <c r="AC241" s="48"/>
      <c r="AD241" s="48"/>
      <c r="AE241" s="50"/>
      <c r="AF241" s="48"/>
      <c r="AG241" s="48"/>
      <c r="AH241" s="48"/>
      <c r="AI241" s="48"/>
      <c r="AJ241" s="37"/>
      <c r="AK241" s="36"/>
      <c r="AL241" s="48"/>
    </row>
    <row r="242" ht="15.75" customHeight="1">
      <c r="A242" s="29"/>
      <c r="B242" s="29"/>
      <c r="C242" s="22"/>
      <c r="D242" s="22"/>
      <c r="E242" s="22"/>
      <c r="F242" s="171"/>
      <c r="G242" s="164"/>
      <c r="H242" s="164"/>
      <c r="I242" s="22"/>
      <c r="J242" s="29"/>
      <c r="K242" s="29"/>
      <c r="L242" s="29"/>
      <c r="M242" s="66"/>
      <c r="N242" s="164"/>
      <c r="O242" s="47"/>
      <c r="P242" s="100"/>
      <c r="Q242" s="29"/>
      <c r="R242" s="100"/>
      <c r="S242" s="29"/>
      <c r="T242" s="100"/>
      <c r="U242" s="29"/>
      <c r="V242" s="100"/>
      <c r="W242" s="48"/>
      <c r="X242" s="48"/>
      <c r="Y242" s="100"/>
      <c r="Z242" s="48"/>
      <c r="AA242" s="48"/>
      <c r="AB242" s="48"/>
      <c r="AC242" s="48"/>
      <c r="AD242" s="48"/>
      <c r="AE242" s="50"/>
      <c r="AF242" s="48"/>
      <c r="AG242" s="48"/>
      <c r="AH242" s="48"/>
      <c r="AI242" s="48"/>
      <c r="AJ242" s="37"/>
      <c r="AK242" s="36"/>
      <c r="AL242" s="48"/>
    </row>
    <row r="243" ht="15.75" customHeight="1">
      <c r="A243" s="29"/>
      <c r="B243" s="29"/>
      <c r="C243" s="22"/>
      <c r="D243" s="22"/>
      <c r="E243" s="22"/>
      <c r="F243" s="171"/>
      <c r="G243" s="164"/>
      <c r="H243" s="164"/>
      <c r="I243" s="22"/>
      <c r="J243" s="29"/>
      <c r="K243" s="29"/>
      <c r="L243" s="29"/>
      <c r="M243" s="66"/>
      <c r="N243" s="164"/>
      <c r="O243" s="47"/>
      <c r="P243" s="100"/>
      <c r="Q243" s="29"/>
      <c r="R243" s="100"/>
      <c r="S243" s="29"/>
      <c r="T243" s="100"/>
      <c r="U243" s="29"/>
      <c r="V243" s="100"/>
      <c r="W243" s="48"/>
      <c r="X243" s="48"/>
      <c r="Y243" s="100"/>
      <c r="Z243" s="48"/>
      <c r="AA243" s="48"/>
      <c r="AB243" s="48"/>
      <c r="AC243" s="48"/>
      <c r="AD243" s="48"/>
      <c r="AE243" s="50"/>
      <c r="AF243" s="48"/>
      <c r="AG243" s="48"/>
      <c r="AH243" s="48"/>
      <c r="AI243" s="48"/>
      <c r="AJ243" s="37"/>
      <c r="AK243" s="36"/>
      <c r="AL243" s="48"/>
    </row>
    <row r="244" ht="15.75" customHeight="1">
      <c r="A244" s="29"/>
      <c r="B244" s="29"/>
      <c r="C244" s="22"/>
      <c r="D244" s="22"/>
      <c r="E244" s="22"/>
      <c r="F244" s="171"/>
      <c r="G244" s="164"/>
      <c r="H244" s="164"/>
      <c r="I244" s="22"/>
      <c r="J244" s="29"/>
      <c r="K244" s="29"/>
      <c r="L244" s="29"/>
      <c r="M244" s="66"/>
      <c r="N244" s="164"/>
      <c r="O244" s="47"/>
      <c r="P244" s="100"/>
      <c r="Q244" s="29"/>
      <c r="R244" s="100"/>
      <c r="S244" s="29"/>
      <c r="T244" s="100"/>
      <c r="U244" s="29"/>
      <c r="V244" s="100"/>
      <c r="W244" s="48"/>
      <c r="X244" s="48"/>
      <c r="Y244" s="100"/>
      <c r="Z244" s="48"/>
      <c r="AA244" s="48"/>
      <c r="AB244" s="48"/>
      <c r="AC244" s="48"/>
      <c r="AD244" s="48"/>
      <c r="AE244" s="50"/>
      <c r="AF244" s="48"/>
      <c r="AG244" s="48"/>
      <c r="AH244" s="48"/>
      <c r="AI244" s="48"/>
      <c r="AJ244" s="37"/>
      <c r="AK244" s="36"/>
      <c r="AL244" s="48"/>
    </row>
    <row r="245" ht="15.75" customHeight="1">
      <c r="A245" s="29"/>
      <c r="B245" s="29"/>
      <c r="C245" s="22"/>
      <c r="D245" s="22"/>
      <c r="E245" s="22"/>
      <c r="F245" s="171"/>
      <c r="G245" s="164"/>
      <c r="H245" s="164"/>
      <c r="I245" s="22"/>
      <c r="J245" s="29"/>
      <c r="K245" s="29"/>
      <c r="L245" s="29"/>
      <c r="M245" s="66"/>
      <c r="N245" s="164"/>
      <c r="O245" s="47"/>
      <c r="P245" s="100"/>
      <c r="Q245" s="29"/>
      <c r="R245" s="100"/>
      <c r="S245" s="29"/>
      <c r="T245" s="100"/>
      <c r="U245" s="29"/>
      <c r="V245" s="100"/>
      <c r="W245" s="48"/>
      <c r="X245" s="48"/>
      <c r="Y245" s="100"/>
      <c r="Z245" s="48"/>
      <c r="AA245" s="48"/>
      <c r="AB245" s="48"/>
      <c r="AC245" s="48"/>
      <c r="AD245" s="48"/>
      <c r="AE245" s="50"/>
      <c r="AF245" s="48"/>
      <c r="AG245" s="48"/>
      <c r="AH245" s="48"/>
      <c r="AI245" s="48"/>
      <c r="AJ245" s="37"/>
      <c r="AK245" s="36"/>
      <c r="AL245" s="48"/>
    </row>
    <row r="246" ht="15.75" customHeight="1">
      <c r="A246" s="29"/>
      <c r="B246" s="29"/>
      <c r="C246" s="22"/>
      <c r="D246" s="22"/>
      <c r="E246" s="22"/>
      <c r="F246" s="171"/>
      <c r="G246" s="164"/>
      <c r="H246" s="164"/>
      <c r="I246" s="22"/>
      <c r="J246" s="29"/>
      <c r="K246" s="29"/>
      <c r="L246" s="29"/>
      <c r="M246" s="66"/>
      <c r="N246" s="164"/>
      <c r="O246" s="47"/>
      <c r="P246" s="100"/>
      <c r="Q246" s="29"/>
      <c r="R246" s="100"/>
      <c r="S246" s="29"/>
      <c r="T246" s="100"/>
      <c r="U246" s="29"/>
      <c r="V246" s="100"/>
      <c r="W246" s="48"/>
      <c r="X246" s="48"/>
      <c r="Y246" s="100"/>
      <c r="Z246" s="48"/>
      <c r="AA246" s="48"/>
      <c r="AB246" s="48"/>
      <c r="AC246" s="48"/>
      <c r="AD246" s="48"/>
      <c r="AE246" s="50"/>
      <c r="AF246" s="48"/>
      <c r="AG246" s="48"/>
      <c r="AH246" s="48"/>
      <c r="AI246" s="48"/>
      <c r="AJ246" s="37"/>
      <c r="AK246" s="36"/>
      <c r="AL246" s="48"/>
    </row>
    <row r="247" ht="15.75" customHeight="1">
      <c r="A247" s="29"/>
      <c r="B247" s="29"/>
      <c r="C247" s="22"/>
      <c r="D247" s="22"/>
      <c r="E247" s="22"/>
      <c r="F247" s="171"/>
      <c r="G247" s="164"/>
      <c r="H247" s="164"/>
      <c r="I247" s="22"/>
      <c r="J247" s="29"/>
      <c r="K247" s="29"/>
      <c r="L247" s="29"/>
      <c r="M247" s="66"/>
      <c r="N247" s="164"/>
      <c r="O247" s="47"/>
      <c r="P247" s="100"/>
      <c r="Q247" s="29"/>
      <c r="R247" s="100"/>
      <c r="S247" s="29"/>
      <c r="T247" s="100"/>
      <c r="U247" s="29"/>
      <c r="V247" s="100"/>
      <c r="W247" s="48"/>
      <c r="X247" s="48"/>
      <c r="Y247" s="100"/>
      <c r="Z247" s="48"/>
      <c r="AA247" s="48"/>
      <c r="AB247" s="48"/>
      <c r="AC247" s="48"/>
      <c r="AD247" s="48"/>
      <c r="AE247" s="50"/>
      <c r="AF247" s="48"/>
      <c r="AG247" s="48"/>
      <c r="AH247" s="48"/>
      <c r="AI247" s="48"/>
      <c r="AJ247" s="37"/>
      <c r="AK247" s="36"/>
      <c r="AL247" s="48"/>
    </row>
    <row r="248" ht="15.75" customHeight="1">
      <c r="A248" s="29"/>
      <c r="B248" s="29"/>
      <c r="C248" s="22"/>
      <c r="D248" s="22"/>
      <c r="E248" s="22"/>
      <c r="F248" s="171"/>
      <c r="G248" s="164"/>
      <c r="H248" s="164"/>
      <c r="I248" s="22"/>
      <c r="J248" s="29"/>
      <c r="K248" s="29"/>
      <c r="L248" s="29"/>
      <c r="M248" s="66"/>
      <c r="N248" s="164"/>
      <c r="O248" s="47"/>
      <c r="P248" s="100"/>
      <c r="Q248" s="29"/>
      <c r="R248" s="100"/>
      <c r="S248" s="29"/>
      <c r="T248" s="100"/>
      <c r="U248" s="29"/>
      <c r="V248" s="100"/>
      <c r="W248" s="48"/>
      <c r="X248" s="48"/>
      <c r="Y248" s="100"/>
      <c r="Z248" s="48"/>
      <c r="AA248" s="48"/>
      <c r="AB248" s="48"/>
      <c r="AC248" s="48"/>
      <c r="AD248" s="48"/>
      <c r="AE248" s="50"/>
      <c r="AF248" s="48"/>
      <c r="AG248" s="48"/>
      <c r="AH248" s="48"/>
      <c r="AI248" s="48"/>
      <c r="AJ248" s="37"/>
      <c r="AK248" s="36"/>
      <c r="AL248" s="48"/>
    </row>
    <row r="249" ht="15.75" customHeight="1">
      <c r="A249" s="29"/>
      <c r="B249" s="29"/>
      <c r="C249" s="22"/>
      <c r="D249" s="22"/>
      <c r="E249" s="22"/>
      <c r="F249" s="171"/>
      <c r="G249" s="164"/>
      <c r="H249" s="164"/>
      <c r="I249" s="22"/>
      <c r="J249" s="29"/>
      <c r="K249" s="29"/>
      <c r="L249" s="29"/>
      <c r="M249" s="66"/>
      <c r="N249" s="164"/>
      <c r="O249" s="47"/>
      <c r="P249" s="100"/>
      <c r="Q249" s="29"/>
      <c r="R249" s="100"/>
      <c r="S249" s="29"/>
      <c r="T249" s="100"/>
      <c r="U249" s="29"/>
      <c r="V249" s="100"/>
      <c r="W249" s="48"/>
      <c r="X249" s="48"/>
      <c r="Y249" s="100"/>
      <c r="Z249" s="48"/>
      <c r="AA249" s="48"/>
      <c r="AB249" s="48"/>
      <c r="AC249" s="48"/>
      <c r="AD249" s="48"/>
      <c r="AE249" s="50"/>
      <c r="AF249" s="48"/>
      <c r="AG249" s="48"/>
      <c r="AH249" s="48"/>
      <c r="AI249" s="48"/>
      <c r="AJ249" s="37"/>
      <c r="AK249" s="36"/>
      <c r="AL249" s="48"/>
    </row>
    <row r="250" ht="15.75" customHeight="1">
      <c r="A250" s="29"/>
      <c r="B250" s="29"/>
      <c r="C250" s="22"/>
      <c r="D250" s="22"/>
      <c r="E250" s="22"/>
      <c r="F250" s="171"/>
      <c r="G250" s="164"/>
      <c r="H250" s="164"/>
      <c r="I250" s="22"/>
      <c r="J250" s="29"/>
      <c r="K250" s="29"/>
      <c r="L250" s="29"/>
      <c r="M250" s="66"/>
      <c r="N250" s="164"/>
      <c r="O250" s="47"/>
      <c r="P250" s="100"/>
      <c r="Q250" s="29"/>
      <c r="R250" s="100"/>
      <c r="S250" s="29"/>
      <c r="T250" s="100"/>
      <c r="U250" s="29"/>
      <c r="V250" s="100"/>
      <c r="W250" s="48"/>
      <c r="X250" s="48"/>
      <c r="Y250" s="100"/>
      <c r="Z250" s="48"/>
      <c r="AA250" s="48"/>
      <c r="AB250" s="48"/>
      <c r="AC250" s="48"/>
      <c r="AD250" s="48"/>
      <c r="AE250" s="50"/>
      <c r="AF250" s="48"/>
      <c r="AG250" s="48"/>
      <c r="AH250" s="48"/>
      <c r="AI250" s="48"/>
      <c r="AJ250" s="37"/>
      <c r="AK250" s="36"/>
      <c r="AL250" s="48"/>
    </row>
    <row r="251" ht="15.75" customHeight="1">
      <c r="A251" s="29"/>
      <c r="B251" s="29"/>
      <c r="C251" s="22"/>
      <c r="D251" s="22"/>
      <c r="E251" s="22"/>
      <c r="F251" s="171"/>
      <c r="G251" s="164"/>
      <c r="H251" s="164"/>
      <c r="I251" s="22"/>
      <c r="J251" s="29"/>
      <c r="K251" s="29"/>
      <c r="L251" s="29"/>
      <c r="M251" s="66"/>
      <c r="N251" s="164"/>
      <c r="O251" s="47"/>
      <c r="P251" s="100"/>
      <c r="Q251" s="29"/>
      <c r="R251" s="100"/>
      <c r="S251" s="29"/>
      <c r="T251" s="100"/>
      <c r="U251" s="29"/>
      <c r="V251" s="100"/>
      <c r="W251" s="48"/>
      <c r="X251" s="48"/>
      <c r="Y251" s="100"/>
      <c r="Z251" s="48"/>
      <c r="AA251" s="48"/>
      <c r="AB251" s="48"/>
      <c r="AC251" s="48"/>
      <c r="AD251" s="48"/>
      <c r="AE251" s="50"/>
      <c r="AF251" s="48"/>
      <c r="AG251" s="48"/>
      <c r="AH251" s="48"/>
      <c r="AI251" s="48"/>
      <c r="AJ251" s="37"/>
      <c r="AK251" s="36"/>
      <c r="AL251" s="48"/>
    </row>
    <row r="252" ht="15.75" customHeight="1">
      <c r="A252" s="29"/>
      <c r="B252" s="29"/>
      <c r="C252" s="22"/>
      <c r="D252" s="22"/>
      <c r="E252" s="22"/>
      <c r="F252" s="171"/>
      <c r="G252" s="164"/>
      <c r="H252" s="164"/>
      <c r="I252" s="22"/>
      <c r="J252" s="29"/>
      <c r="K252" s="29"/>
      <c r="L252" s="29"/>
      <c r="M252" s="66"/>
      <c r="N252" s="164"/>
      <c r="O252" s="47"/>
      <c r="P252" s="100"/>
      <c r="Q252" s="29"/>
      <c r="R252" s="100"/>
      <c r="S252" s="29"/>
      <c r="T252" s="100"/>
      <c r="U252" s="29"/>
      <c r="V252" s="100"/>
      <c r="W252" s="48"/>
      <c r="X252" s="48"/>
      <c r="Y252" s="100"/>
      <c r="Z252" s="48"/>
      <c r="AA252" s="48"/>
      <c r="AB252" s="48"/>
      <c r="AC252" s="48"/>
      <c r="AD252" s="48"/>
      <c r="AE252" s="50"/>
      <c r="AF252" s="48"/>
      <c r="AG252" s="48"/>
      <c r="AH252" s="48"/>
      <c r="AI252" s="48"/>
      <c r="AJ252" s="37"/>
      <c r="AK252" s="36"/>
      <c r="AL252" s="48"/>
    </row>
    <row r="253" ht="15.75" customHeight="1">
      <c r="A253" s="29"/>
      <c r="B253" s="29"/>
      <c r="C253" s="22"/>
      <c r="D253" s="22"/>
      <c r="E253" s="22"/>
      <c r="F253" s="171"/>
      <c r="G253" s="164"/>
      <c r="H253" s="164"/>
      <c r="I253" s="22"/>
      <c r="J253" s="29"/>
      <c r="K253" s="29"/>
      <c r="L253" s="29"/>
      <c r="M253" s="66"/>
      <c r="N253" s="164"/>
      <c r="O253" s="47"/>
      <c r="P253" s="100"/>
      <c r="Q253" s="29"/>
      <c r="R253" s="100"/>
      <c r="S253" s="29"/>
      <c r="T253" s="100"/>
      <c r="U253" s="29"/>
      <c r="V253" s="100"/>
      <c r="W253" s="48"/>
      <c r="X253" s="48"/>
      <c r="Y253" s="100"/>
      <c r="Z253" s="48"/>
      <c r="AA253" s="48"/>
      <c r="AB253" s="48"/>
      <c r="AC253" s="48"/>
      <c r="AD253" s="48"/>
      <c r="AE253" s="50"/>
      <c r="AF253" s="48"/>
      <c r="AG253" s="48"/>
      <c r="AH253" s="48"/>
      <c r="AI253" s="48"/>
      <c r="AJ253" s="37"/>
      <c r="AK253" s="36"/>
      <c r="AL253" s="48"/>
    </row>
    <row r="254" ht="15.75" customHeight="1">
      <c r="A254" s="29"/>
      <c r="B254" s="29"/>
      <c r="C254" s="22"/>
      <c r="D254" s="22"/>
      <c r="E254" s="22"/>
      <c r="F254" s="171"/>
      <c r="G254" s="164"/>
      <c r="H254" s="164"/>
      <c r="I254" s="22"/>
      <c r="J254" s="29"/>
      <c r="K254" s="29"/>
      <c r="L254" s="29"/>
      <c r="M254" s="66"/>
      <c r="N254" s="164"/>
      <c r="O254" s="47"/>
      <c r="P254" s="100"/>
      <c r="Q254" s="29"/>
      <c r="R254" s="100"/>
      <c r="S254" s="29"/>
      <c r="T254" s="100"/>
      <c r="U254" s="29"/>
      <c r="V254" s="100"/>
      <c r="W254" s="48"/>
      <c r="X254" s="48"/>
      <c r="Y254" s="100"/>
      <c r="Z254" s="48"/>
      <c r="AA254" s="48"/>
      <c r="AB254" s="48"/>
      <c r="AC254" s="48"/>
      <c r="AD254" s="48"/>
      <c r="AE254" s="50"/>
      <c r="AF254" s="48"/>
      <c r="AG254" s="48"/>
      <c r="AH254" s="48"/>
      <c r="AI254" s="48"/>
      <c r="AJ254" s="37"/>
      <c r="AK254" s="36"/>
      <c r="AL254" s="48"/>
    </row>
    <row r="255" ht="15.75" customHeight="1">
      <c r="A255" s="29"/>
      <c r="B255" s="29"/>
      <c r="C255" s="22"/>
      <c r="D255" s="22"/>
      <c r="E255" s="22"/>
      <c r="F255" s="171"/>
      <c r="G255" s="164"/>
      <c r="H255" s="164"/>
      <c r="I255" s="22"/>
      <c r="J255" s="29"/>
      <c r="K255" s="29"/>
      <c r="L255" s="29"/>
      <c r="M255" s="66"/>
      <c r="N255" s="164"/>
      <c r="O255" s="47"/>
      <c r="P255" s="100"/>
      <c r="Q255" s="29"/>
      <c r="R255" s="100"/>
      <c r="S255" s="29"/>
      <c r="T255" s="100"/>
      <c r="U255" s="29"/>
      <c r="V255" s="100"/>
      <c r="W255" s="48"/>
      <c r="X255" s="48"/>
      <c r="Y255" s="100"/>
      <c r="Z255" s="48"/>
      <c r="AA255" s="48"/>
      <c r="AB255" s="48"/>
      <c r="AC255" s="48"/>
      <c r="AD255" s="48"/>
      <c r="AE255" s="50"/>
      <c r="AF255" s="48"/>
      <c r="AG255" s="48"/>
      <c r="AH255" s="48"/>
      <c r="AI255" s="48"/>
      <c r="AJ255" s="37"/>
      <c r="AK255" s="36"/>
      <c r="AL255" s="48"/>
    </row>
    <row r="256" ht="15.75" customHeight="1">
      <c r="A256" s="29"/>
      <c r="B256" s="29"/>
      <c r="C256" s="22"/>
      <c r="D256" s="22"/>
      <c r="E256" s="22"/>
      <c r="F256" s="171"/>
      <c r="G256" s="164"/>
      <c r="H256" s="164"/>
      <c r="I256" s="22"/>
      <c r="J256" s="29"/>
      <c r="K256" s="29"/>
      <c r="L256" s="29"/>
      <c r="M256" s="66"/>
      <c r="N256" s="164"/>
      <c r="O256" s="47"/>
      <c r="P256" s="100"/>
      <c r="Q256" s="29"/>
      <c r="R256" s="100"/>
      <c r="S256" s="29"/>
      <c r="T256" s="100"/>
      <c r="U256" s="29"/>
      <c r="V256" s="100"/>
      <c r="W256" s="48"/>
      <c r="X256" s="48"/>
      <c r="Y256" s="100"/>
      <c r="Z256" s="48"/>
      <c r="AA256" s="48"/>
      <c r="AB256" s="48"/>
      <c r="AC256" s="48"/>
      <c r="AD256" s="48"/>
      <c r="AE256" s="50"/>
      <c r="AF256" s="48"/>
      <c r="AG256" s="48"/>
      <c r="AH256" s="48"/>
      <c r="AI256" s="48"/>
      <c r="AJ256" s="37"/>
      <c r="AK256" s="36"/>
      <c r="AL256" s="48"/>
    </row>
    <row r="257" ht="15.75" customHeight="1">
      <c r="A257" s="29"/>
      <c r="B257" s="29"/>
      <c r="C257" s="22"/>
      <c r="D257" s="22"/>
      <c r="E257" s="22"/>
      <c r="F257" s="171"/>
      <c r="G257" s="164"/>
      <c r="H257" s="164"/>
      <c r="I257" s="22"/>
      <c r="J257" s="29"/>
      <c r="K257" s="29"/>
      <c r="L257" s="29"/>
      <c r="M257" s="66"/>
      <c r="N257" s="164"/>
      <c r="O257" s="47"/>
      <c r="P257" s="100"/>
      <c r="Q257" s="29"/>
      <c r="R257" s="100"/>
      <c r="S257" s="29"/>
      <c r="T257" s="100"/>
      <c r="U257" s="29"/>
      <c r="V257" s="100"/>
      <c r="W257" s="48"/>
      <c r="X257" s="48"/>
      <c r="Y257" s="100"/>
      <c r="Z257" s="48"/>
      <c r="AA257" s="48"/>
      <c r="AB257" s="48"/>
      <c r="AC257" s="48"/>
      <c r="AD257" s="48"/>
      <c r="AE257" s="50"/>
      <c r="AF257" s="48"/>
      <c r="AG257" s="48"/>
      <c r="AH257" s="48"/>
      <c r="AI257" s="48"/>
      <c r="AJ257" s="37"/>
      <c r="AK257" s="36"/>
      <c r="AL257" s="48"/>
    </row>
    <row r="258" ht="15.75" customHeight="1">
      <c r="A258" s="29"/>
      <c r="B258" s="29"/>
      <c r="C258" s="22"/>
      <c r="D258" s="22"/>
      <c r="E258" s="22"/>
      <c r="F258" s="171"/>
      <c r="G258" s="164"/>
      <c r="H258" s="164"/>
      <c r="I258" s="22"/>
      <c r="J258" s="29"/>
      <c r="K258" s="29"/>
      <c r="L258" s="29"/>
      <c r="M258" s="66"/>
      <c r="N258" s="164"/>
      <c r="O258" s="47"/>
      <c r="P258" s="100"/>
      <c r="Q258" s="29"/>
      <c r="R258" s="100"/>
      <c r="S258" s="29"/>
      <c r="T258" s="100"/>
      <c r="U258" s="29"/>
      <c r="V258" s="100"/>
      <c r="W258" s="48"/>
      <c r="X258" s="48"/>
      <c r="Y258" s="100"/>
      <c r="Z258" s="48"/>
      <c r="AA258" s="48"/>
      <c r="AB258" s="48"/>
      <c r="AC258" s="48"/>
      <c r="AD258" s="48"/>
      <c r="AE258" s="50"/>
      <c r="AF258" s="48"/>
      <c r="AG258" s="48"/>
      <c r="AH258" s="48"/>
      <c r="AI258" s="48"/>
      <c r="AJ258" s="37"/>
      <c r="AK258" s="36"/>
      <c r="AL258" s="48"/>
    </row>
    <row r="259" ht="15.75" customHeight="1">
      <c r="A259" s="29"/>
      <c r="B259" s="29"/>
      <c r="C259" s="22"/>
      <c r="D259" s="22"/>
      <c r="E259" s="22"/>
      <c r="F259" s="171"/>
      <c r="G259" s="164"/>
      <c r="H259" s="164"/>
      <c r="I259" s="22"/>
      <c r="J259" s="29"/>
      <c r="K259" s="29"/>
      <c r="L259" s="29"/>
      <c r="M259" s="66"/>
      <c r="N259" s="164"/>
      <c r="O259" s="47"/>
      <c r="P259" s="100"/>
      <c r="Q259" s="29"/>
      <c r="R259" s="100"/>
      <c r="S259" s="29"/>
      <c r="T259" s="100"/>
      <c r="U259" s="29"/>
      <c r="V259" s="100"/>
      <c r="W259" s="48"/>
      <c r="X259" s="48"/>
      <c r="Y259" s="100"/>
      <c r="Z259" s="48"/>
      <c r="AA259" s="48"/>
      <c r="AB259" s="48"/>
      <c r="AC259" s="48"/>
      <c r="AD259" s="48"/>
      <c r="AE259" s="50"/>
      <c r="AF259" s="48"/>
      <c r="AG259" s="48"/>
      <c r="AH259" s="48"/>
      <c r="AI259" s="48"/>
      <c r="AJ259" s="37"/>
      <c r="AK259" s="36"/>
      <c r="AL259" s="48"/>
    </row>
    <row r="260" ht="15.75" customHeight="1">
      <c r="A260" s="29"/>
      <c r="B260" s="29"/>
      <c r="C260" s="22"/>
      <c r="D260" s="22"/>
      <c r="E260" s="22"/>
      <c r="F260" s="171"/>
      <c r="G260" s="164"/>
      <c r="H260" s="164"/>
      <c r="I260" s="22"/>
      <c r="J260" s="29"/>
      <c r="K260" s="29"/>
      <c r="L260" s="29"/>
      <c r="M260" s="66"/>
      <c r="N260" s="164"/>
      <c r="O260" s="47"/>
      <c r="P260" s="100"/>
      <c r="Q260" s="29"/>
      <c r="R260" s="100"/>
      <c r="S260" s="29"/>
      <c r="T260" s="100"/>
      <c r="U260" s="29"/>
      <c r="V260" s="100"/>
      <c r="W260" s="48"/>
      <c r="X260" s="48"/>
      <c r="Y260" s="100"/>
      <c r="Z260" s="48"/>
      <c r="AA260" s="48"/>
      <c r="AB260" s="48"/>
      <c r="AC260" s="48"/>
      <c r="AD260" s="48"/>
      <c r="AE260" s="50"/>
      <c r="AF260" s="48"/>
      <c r="AG260" s="48"/>
      <c r="AH260" s="48"/>
      <c r="AI260" s="48"/>
      <c r="AJ260" s="37"/>
      <c r="AK260" s="36"/>
      <c r="AL260" s="48"/>
    </row>
    <row r="261" ht="15.75" customHeight="1">
      <c r="A261" s="29"/>
      <c r="B261" s="29"/>
      <c r="C261" s="22"/>
      <c r="D261" s="22"/>
      <c r="E261" s="22"/>
      <c r="F261" s="171"/>
      <c r="G261" s="164"/>
      <c r="H261" s="164"/>
      <c r="I261" s="22"/>
      <c r="J261" s="29"/>
      <c r="K261" s="29"/>
      <c r="L261" s="29"/>
      <c r="M261" s="66"/>
      <c r="N261" s="164"/>
      <c r="O261" s="47"/>
      <c r="P261" s="100"/>
      <c r="Q261" s="29"/>
      <c r="R261" s="100"/>
      <c r="S261" s="29"/>
      <c r="T261" s="100"/>
      <c r="U261" s="29"/>
      <c r="V261" s="100"/>
      <c r="W261" s="48"/>
      <c r="X261" s="48"/>
      <c r="Y261" s="100"/>
      <c r="Z261" s="48"/>
      <c r="AA261" s="48"/>
      <c r="AB261" s="48"/>
      <c r="AC261" s="48"/>
      <c r="AD261" s="48"/>
      <c r="AE261" s="50"/>
      <c r="AF261" s="48"/>
      <c r="AG261" s="48"/>
      <c r="AH261" s="48"/>
      <c r="AI261" s="48"/>
      <c r="AJ261" s="37"/>
      <c r="AK261" s="36"/>
      <c r="AL261" s="48"/>
    </row>
    <row r="262" ht="15.75" customHeight="1">
      <c r="A262" s="29"/>
      <c r="B262" s="29"/>
      <c r="C262" s="22"/>
      <c r="D262" s="22"/>
      <c r="E262" s="22"/>
      <c r="F262" s="171"/>
      <c r="G262" s="164"/>
      <c r="H262" s="164"/>
      <c r="I262" s="22"/>
      <c r="J262" s="29"/>
      <c r="K262" s="29"/>
      <c r="L262" s="29"/>
      <c r="M262" s="66"/>
      <c r="N262" s="164"/>
      <c r="O262" s="47"/>
      <c r="P262" s="100"/>
      <c r="Q262" s="29"/>
      <c r="R262" s="100"/>
      <c r="S262" s="29"/>
      <c r="T262" s="100"/>
      <c r="U262" s="29"/>
      <c r="V262" s="100"/>
      <c r="W262" s="48"/>
      <c r="X262" s="48"/>
      <c r="Y262" s="100"/>
      <c r="Z262" s="48"/>
      <c r="AA262" s="48"/>
      <c r="AB262" s="48"/>
      <c r="AC262" s="48"/>
      <c r="AD262" s="48"/>
      <c r="AE262" s="50"/>
      <c r="AF262" s="48"/>
      <c r="AG262" s="48"/>
      <c r="AH262" s="48"/>
      <c r="AI262" s="48"/>
      <c r="AJ262" s="37"/>
      <c r="AK262" s="36"/>
      <c r="AL262" s="48"/>
    </row>
    <row r="263" ht="15.75" customHeight="1">
      <c r="A263" s="29"/>
      <c r="B263" s="29"/>
      <c r="C263" s="22"/>
      <c r="D263" s="22"/>
      <c r="E263" s="22"/>
      <c r="F263" s="171"/>
      <c r="G263" s="164"/>
      <c r="H263" s="164"/>
      <c r="I263" s="22"/>
      <c r="J263" s="29"/>
      <c r="K263" s="29"/>
      <c r="L263" s="29"/>
      <c r="M263" s="66"/>
      <c r="N263" s="164"/>
      <c r="O263" s="47"/>
      <c r="P263" s="100"/>
      <c r="Q263" s="29"/>
      <c r="R263" s="100"/>
      <c r="S263" s="29"/>
      <c r="T263" s="100"/>
      <c r="U263" s="29"/>
      <c r="V263" s="100"/>
      <c r="W263" s="48"/>
      <c r="X263" s="48"/>
      <c r="Y263" s="100"/>
      <c r="Z263" s="48"/>
      <c r="AA263" s="48"/>
      <c r="AB263" s="48"/>
      <c r="AC263" s="48"/>
      <c r="AD263" s="48"/>
      <c r="AE263" s="50"/>
      <c r="AF263" s="48"/>
      <c r="AG263" s="48"/>
      <c r="AH263" s="48"/>
      <c r="AI263" s="48"/>
      <c r="AJ263" s="37"/>
      <c r="AK263" s="36"/>
      <c r="AL263" s="48"/>
    </row>
    <row r="264" ht="15.75" customHeight="1">
      <c r="A264" s="29"/>
      <c r="B264" s="29"/>
      <c r="C264" s="22"/>
      <c r="D264" s="22"/>
      <c r="E264" s="22"/>
      <c r="F264" s="171"/>
      <c r="G264" s="164"/>
      <c r="H264" s="164"/>
      <c r="I264" s="22"/>
      <c r="J264" s="29"/>
      <c r="K264" s="29"/>
      <c r="L264" s="29"/>
      <c r="M264" s="66"/>
      <c r="N264" s="164"/>
      <c r="O264" s="47"/>
      <c r="P264" s="100"/>
      <c r="Q264" s="29"/>
      <c r="R264" s="100"/>
      <c r="S264" s="29"/>
      <c r="T264" s="100"/>
      <c r="U264" s="29"/>
      <c r="V264" s="100"/>
      <c r="W264" s="48"/>
      <c r="X264" s="48"/>
      <c r="Y264" s="100"/>
      <c r="Z264" s="48"/>
      <c r="AA264" s="48"/>
      <c r="AB264" s="48"/>
      <c r="AC264" s="48"/>
      <c r="AD264" s="48"/>
      <c r="AE264" s="50"/>
      <c r="AF264" s="48"/>
      <c r="AG264" s="48"/>
      <c r="AH264" s="48"/>
      <c r="AI264" s="48"/>
      <c r="AJ264" s="37"/>
      <c r="AK264" s="36"/>
      <c r="AL264" s="48"/>
    </row>
    <row r="265" ht="15.75" customHeight="1">
      <c r="A265" s="29"/>
      <c r="B265" s="29"/>
      <c r="C265" s="22"/>
      <c r="D265" s="22"/>
      <c r="E265" s="22"/>
      <c r="F265" s="171"/>
      <c r="G265" s="164"/>
      <c r="H265" s="164"/>
      <c r="I265" s="22"/>
      <c r="J265" s="29"/>
      <c r="K265" s="29"/>
      <c r="L265" s="29"/>
      <c r="M265" s="66"/>
      <c r="N265" s="164"/>
      <c r="O265" s="47"/>
      <c r="P265" s="100"/>
      <c r="Q265" s="29"/>
      <c r="R265" s="100"/>
      <c r="S265" s="29"/>
      <c r="T265" s="100"/>
      <c r="U265" s="29"/>
      <c r="V265" s="100"/>
      <c r="W265" s="48"/>
      <c r="X265" s="48"/>
      <c r="Y265" s="100"/>
      <c r="Z265" s="48"/>
      <c r="AA265" s="48"/>
      <c r="AB265" s="48"/>
      <c r="AC265" s="48"/>
      <c r="AD265" s="48"/>
      <c r="AE265" s="50"/>
      <c r="AF265" s="48"/>
      <c r="AG265" s="48"/>
      <c r="AH265" s="48"/>
      <c r="AI265" s="48"/>
      <c r="AJ265" s="37"/>
      <c r="AK265" s="36"/>
      <c r="AL265" s="48"/>
    </row>
    <row r="266" ht="15.75" customHeight="1">
      <c r="A266" s="29"/>
      <c r="B266" s="29"/>
      <c r="C266" s="22"/>
      <c r="D266" s="22"/>
      <c r="E266" s="22"/>
      <c r="F266" s="171"/>
      <c r="G266" s="164"/>
      <c r="H266" s="164"/>
      <c r="I266" s="22"/>
      <c r="J266" s="29"/>
      <c r="K266" s="29"/>
      <c r="L266" s="29"/>
      <c r="M266" s="66"/>
      <c r="N266" s="164"/>
      <c r="O266" s="47"/>
      <c r="P266" s="100"/>
      <c r="Q266" s="29"/>
      <c r="R266" s="100"/>
      <c r="S266" s="29"/>
      <c r="T266" s="100"/>
      <c r="U266" s="29"/>
      <c r="V266" s="100"/>
      <c r="W266" s="48"/>
      <c r="X266" s="48"/>
      <c r="Y266" s="100"/>
      <c r="Z266" s="48"/>
      <c r="AA266" s="48"/>
      <c r="AB266" s="48"/>
      <c r="AC266" s="48"/>
      <c r="AD266" s="48"/>
      <c r="AE266" s="50"/>
      <c r="AF266" s="48"/>
      <c r="AG266" s="48"/>
      <c r="AH266" s="48"/>
      <c r="AI266" s="48"/>
      <c r="AJ266" s="37"/>
      <c r="AK266" s="36"/>
      <c r="AL266" s="48"/>
    </row>
    <row r="267" ht="15.75" customHeight="1">
      <c r="A267" s="29"/>
      <c r="B267" s="29"/>
      <c r="C267" s="22"/>
      <c r="D267" s="22"/>
      <c r="E267" s="22"/>
      <c r="F267" s="171"/>
      <c r="G267" s="164"/>
      <c r="H267" s="164"/>
      <c r="I267" s="22"/>
      <c r="J267" s="29"/>
      <c r="K267" s="29"/>
      <c r="L267" s="29"/>
      <c r="M267" s="66"/>
      <c r="N267" s="164"/>
      <c r="O267" s="47"/>
      <c r="P267" s="100"/>
      <c r="Q267" s="29"/>
      <c r="R267" s="100"/>
      <c r="S267" s="29"/>
      <c r="T267" s="100"/>
      <c r="U267" s="29"/>
      <c r="V267" s="100"/>
      <c r="W267" s="48"/>
      <c r="X267" s="48"/>
      <c r="Y267" s="100"/>
      <c r="Z267" s="48"/>
      <c r="AA267" s="48"/>
      <c r="AB267" s="48"/>
      <c r="AC267" s="48"/>
      <c r="AD267" s="48"/>
      <c r="AE267" s="50"/>
      <c r="AF267" s="48"/>
      <c r="AG267" s="48"/>
      <c r="AH267" s="48"/>
      <c r="AI267" s="48"/>
      <c r="AJ267" s="37"/>
      <c r="AK267" s="36"/>
      <c r="AL267" s="48"/>
    </row>
    <row r="268" ht="15.75" customHeight="1">
      <c r="A268" s="29"/>
      <c r="B268" s="29"/>
      <c r="C268" s="22"/>
      <c r="D268" s="22"/>
      <c r="E268" s="22"/>
      <c r="F268" s="171"/>
      <c r="G268" s="164"/>
      <c r="H268" s="164"/>
      <c r="I268" s="22"/>
      <c r="J268" s="29"/>
      <c r="K268" s="29"/>
      <c r="L268" s="29"/>
      <c r="M268" s="66"/>
      <c r="N268" s="164"/>
      <c r="O268" s="47"/>
      <c r="P268" s="100"/>
      <c r="Q268" s="29"/>
      <c r="R268" s="100"/>
      <c r="S268" s="29"/>
      <c r="T268" s="100"/>
      <c r="U268" s="29"/>
      <c r="V268" s="100"/>
      <c r="W268" s="48"/>
      <c r="X268" s="48"/>
      <c r="Y268" s="100"/>
      <c r="Z268" s="48"/>
      <c r="AA268" s="48"/>
      <c r="AB268" s="48"/>
      <c r="AC268" s="48"/>
      <c r="AD268" s="48"/>
      <c r="AE268" s="50"/>
      <c r="AF268" s="48"/>
      <c r="AG268" s="48"/>
      <c r="AH268" s="48"/>
      <c r="AI268" s="48"/>
      <c r="AJ268" s="37"/>
      <c r="AK268" s="36"/>
      <c r="AL268" s="48"/>
    </row>
    <row r="269" ht="15.75" customHeight="1">
      <c r="A269" s="29"/>
      <c r="B269" s="29"/>
      <c r="C269" s="22"/>
      <c r="D269" s="22"/>
      <c r="E269" s="22"/>
      <c r="F269" s="171"/>
      <c r="G269" s="164"/>
      <c r="H269" s="164"/>
      <c r="I269" s="22"/>
      <c r="J269" s="29"/>
      <c r="K269" s="29"/>
      <c r="L269" s="29"/>
      <c r="M269" s="66"/>
      <c r="N269" s="164"/>
      <c r="O269" s="47"/>
      <c r="P269" s="100"/>
      <c r="Q269" s="29"/>
      <c r="R269" s="100"/>
      <c r="S269" s="29"/>
      <c r="T269" s="100"/>
      <c r="U269" s="29"/>
      <c r="V269" s="100"/>
      <c r="W269" s="48"/>
      <c r="X269" s="48"/>
      <c r="Y269" s="100"/>
      <c r="Z269" s="48"/>
      <c r="AA269" s="48"/>
      <c r="AB269" s="48"/>
      <c r="AC269" s="48"/>
      <c r="AD269" s="48"/>
      <c r="AE269" s="50"/>
      <c r="AF269" s="48"/>
      <c r="AG269" s="48"/>
      <c r="AH269" s="48"/>
      <c r="AI269" s="48"/>
      <c r="AJ269" s="37"/>
      <c r="AK269" s="36"/>
      <c r="AL269" s="48"/>
    </row>
    <row r="270" ht="15.75" customHeight="1">
      <c r="A270" s="29"/>
      <c r="B270" s="29"/>
      <c r="C270" s="22"/>
      <c r="D270" s="22"/>
      <c r="E270" s="22"/>
      <c r="F270" s="171"/>
      <c r="G270" s="164"/>
      <c r="H270" s="164"/>
      <c r="I270" s="22"/>
      <c r="J270" s="29"/>
      <c r="K270" s="29"/>
      <c r="L270" s="29"/>
      <c r="M270" s="66"/>
      <c r="N270" s="164"/>
      <c r="O270" s="47"/>
      <c r="P270" s="100"/>
      <c r="Q270" s="29"/>
      <c r="R270" s="100"/>
      <c r="S270" s="29"/>
      <c r="T270" s="100"/>
      <c r="U270" s="29"/>
      <c r="V270" s="100"/>
      <c r="W270" s="48"/>
      <c r="X270" s="48"/>
      <c r="Y270" s="100"/>
      <c r="Z270" s="48"/>
      <c r="AA270" s="48"/>
      <c r="AB270" s="48"/>
      <c r="AC270" s="48"/>
      <c r="AD270" s="48"/>
      <c r="AE270" s="50"/>
      <c r="AF270" s="48"/>
      <c r="AG270" s="48"/>
      <c r="AH270" s="48"/>
      <c r="AI270" s="48"/>
      <c r="AJ270" s="37"/>
      <c r="AK270" s="36"/>
      <c r="AL270" s="48"/>
    </row>
    <row r="271" ht="15.75" customHeight="1">
      <c r="A271" s="29"/>
      <c r="B271" s="29"/>
      <c r="C271" s="22"/>
      <c r="D271" s="22"/>
      <c r="E271" s="22"/>
      <c r="F271" s="171"/>
      <c r="G271" s="164"/>
      <c r="H271" s="164"/>
      <c r="I271" s="22"/>
      <c r="J271" s="29"/>
      <c r="K271" s="29"/>
      <c r="L271" s="29"/>
      <c r="M271" s="66"/>
      <c r="N271" s="164"/>
      <c r="O271" s="47"/>
      <c r="P271" s="100"/>
      <c r="Q271" s="29"/>
      <c r="R271" s="100"/>
      <c r="S271" s="29"/>
      <c r="T271" s="100"/>
      <c r="U271" s="29"/>
      <c r="V271" s="100"/>
      <c r="W271" s="48"/>
      <c r="X271" s="48"/>
      <c r="Y271" s="100"/>
      <c r="Z271" s="48"/>
      <c r="AA271" s="48"/>
      <c r="AB271" s="48"/>
      <c r="AC271" s="48"/>
      <c r="AD271" s="48"/>
      <c r="AE271" s="50"/>
      <c r="AF271" s="48"/>
      <c r="AG271" s="48"/>
      <c r="AH271" s="48"/>
      <c r="AI271" s="48"/>
      <c r="AJ271" s="37"/>
      <c r="AK271" s="36"/>
      <c r="AL271" s="48"/>
    </row>
    <row r="272" ht="15.75" customHeight="1">
      <c r="A272" s="29"/>
      <c r="B272" s="29"/>
      <c r="C272" s="22"/>
      <c r="D272" s="22"/>
      <c r="E272" s="22"/>
      <c r="F272" s="171"/>
      <c r="G272" s="164"/>
      <c r="H272" s="164"/>
      <c r="I272" s="22"/>
      <c r="J272" s="29"/>
      <c r="K272" s="29"/>
      <c r="L272" s="29"/>
      <c r="M272" s="66"/>
      <c r="N272" s="164"/>
      <c r="O272" s="47"/>
      <c r="P272" s="100"/>
      <c r="Q272" s="29"/>
      <c r="R272" s="100"/>
      <c r="S272" s="29"/>
      <c r="T272" s="100"/>
      <c r="U272" s="29"/>
      <c r="V272" s="100"/>
      <c r="W272" s="48"/>
      <c r="X272" s="48"/>
      <c r="Y272" s="100"/>
      <c r="Z272" s="48"/>
      <c r="AA272" s="48"/>
      <c r="AB272" s="48"/>
      <c r="AC272" s="48"/>
      <c r="AD272" s="48"/>
      <c r="AE272" s="50"/>
      <c r="AF272" s="48"/>
      <c r="AG272" s="48"/>
      <c r="AH272" s="48"/>
      <c r="AI272" s="48"/>
      <c r="AJ272" s="37"/>
      <c r="AK272" s="36"/>
      <c r="AL272" s="48"/>
    </row>
    <row r="273" ht="15.75" customHeight="1">
      <c r="A273" s="29"/>
      <c r="B273" s="29"/>
      <c r="C273" s="22"/>
      <c r="D273" s="22"/>
      <c r="E273" s="22"/>
      <c r="F273" s="171"/>
      <c r="G273" s="164"/>
      <c r="H273" s="164"/>
      <c r="I273" s="22"/>
      <c r="J273" s="29"/>
      <c r="K273" s="29"/>
      <c r="L273" s="29"/>
      <c r="M273" s="66"/>
      <c r="N273" s="164"/>
      <c r="O273" s="47"/>
      <c r="P273" s="100"/>
      <c r="Q273" s="29"/>
      <c r="R273" s="100"/>
      <c r="S273" s="29"/>
      <c r="T273" s="100"/>
      <c r="U273" s="29"/>
      <c r="V273" s="100"/>
      <c r="W273" s="48"/>
      <c r="X273" s="48"/>
      <c r="Y273" s="100"/>
      <c r="Z273" s="48"/>
      <c r="AA273" s="48"/>
      <c r="AB273" s="48"/>
      <c r="AC273" s="48"/>
      <c r="AD273" s="48"/>
      <c r="AE273" s="50"/>
      <c r="AF273" s="48"/>
      <c r="AG273" s="48"/>
      <c r="AH273" s="48"/>
      <c r="AI273" s="48"/>
      <c r="AJ273" s="37"/>
      <c r="AK273" s="36"/>
      <c r="AL273" s="48"/>
    </row>
    <row r="274" ht="15.75" customHeight="1">
      <c r="A274" s="29"/>
      <c r="B274" s="29"/>
      <c r="C274" s="22"/>
      <c r="D274" s="22"/>
      <c r="E274" s="22"/>
      <c r="F274" s="171"/>
      <c r="G274" s="164"/>
      <c r="H274" s="164"/>
      <c r="I274" s="22"/>
      <c r="J274" s="29"/>
      <c r="K274" s="29"/>
      <c r="L274" s="29"/>
      <c r="M274" s="66"/>
      <c r="N274" s="164"/>
      <c r="O274" s="47"/>
      <c r="P274" s="100"/>
      <c r="Q274" s="29"/>
      <c r="R274" s="100"/>
      <c r="S274" s="29"/>
      <c r="T274" s="100"/>
      <c r="U274" s="29"/>
      <c r="V274" s="100"/>
      <c r="W274" s="48"/>
      <c r="X274" s="48"/>
      <c r="Y274" s="100"/>
      <c r="Z274" s="48"/>
      <c r="AA274" s="48"/>
      <c r="AB274" s="48"/>
      <c r="AC274" s="48"/>
      <c r="AD274" s="48"/>
      <c r="AE274" s="50"/>
      <c r="AF274" s="48"/>
      <c r="AG274" s="48"/>
      <c r="AH274" s="48"/>
      <c r="AI274" s="48"/>
      <c r="AJ274" s="37"/>
      <c r="AK274" s="36"/>
      <c r="AL274" s="48"/>
    </row>
    <row r="275" ht="15.75" customHeight="1">
      <c r="A275" s="29"/>
      <c r="B275" s="29"/>
      <c r="C275" s="22"/>
      <c r="D275" s="22"/>
      <c r="E275" s="22"/>
      <c r="F275" s="171"/>
      <c r="G275" s="164"/>
      <c r="H275" s="164"/>
      <c r="I275" s="22"/>
      <c r="J275" s="29"/>
      <c r="K275" s="29"/>
      <c r="L275" s="29"/>
      <c r="M275" s="66"/>
      <c r="N275" s="164"/>
      <c r="O275" s="47"/>
      <c r="P275" s="100"/>
      <c r="Q275" s="29"/>
      <c r="R275" s="100"/>
      <c r="S275" s="29"/>
      <c r="T275" s="100"/>
      <c r="U275" s="29"/>
      <c r="V275" s="100"/>
      <c r="W275" s="48"/>
      <c r="X275" s="48"/>
      <c r="Y275" s="100"/>
      <c r="Z275" s="48"/>
      <c r="AA275" s="48"/>
      <c r="AB275" s="48"/>
      <c r="AC275" s="48"/>
      <c r="AD275" s="48"/>
      <c r="AE275" s="50"/>
      <c r="AF275" s="48"/>
      <c r="AG275" s="48"/>
      <c r="AH275" s="48"/>
      <c r="AI275" s="48"/>
      <c r="AJ275" s="37"/>
      <c r="AK275" s="36"/>
      <c r="AL275" s="48"/>
    </row>
    <row r="276" ht="15.75" customHeight="1">
      <c r="A276" s="29"/>
      <c r="B276" s="29"/>
      <c r="C276" s="22"/>
      <c r="D276" s="22"/>
      <c r="E276" s="22"/>
      <c r="F276" s="171"/>
      <c r="G276" s="164"/>
      <c r="H276" s="164"/>
      <c r="I276" s="22"/>
      <c r="J276" s="29"/>
      <c r="K276" s="29"/>
      <c r="L276" s="29"/>
      <c r="M276" s="66"/>
      <c r="N276" s="164"/>
      <c r="O276" s="47"/>
      <c r="P276" s="100"/>
      <c r="Q276" s="29"/>
      <c r="R276" s="100"/>
      <c r="S276" s="29"/>
      <c r="T276" s="100"/>
      <c r="U276" s="29"/>
      <c r="V276" s="100"/>
      <c r="W276" s="48"/>
      <c r="X276" s="48"/>
      <c r="Y276" s="100"/>
      <c r="Z276" s="48"/>
      <c r="AA276" s="48"/>
      <c r="AB276" s="48"/>
      <c r="AC276" s="48"/>
      <c r="AD276" s="48"/>
      <c r="AE276" s="50"/>
      <c r="AF276" s="48"/>
      <c r="AG276" s="48"/>
      <c r="AH276" s="48"/>
      <c r="AI276" s="48"/>
      <c r="AJ276" s="37"/>
      <c r="AK276" s="36"/>
      <c r="AL276" s="48"/>
    </row>
    <row r="277" ht="15.75" customHeight="1">
      <c r="A277" s="29"/>
      <c r="B277" s="29"/>
      <c r="C277" s="22"/>
      <c r="D277" s="22"/>
      <c r="E277" s="22"/>
      <c r="F277" s="171"/>
      <c r="G277" s="164"/>
      <c r="H277" s="164"/>
      <c r="I277" s="22"/>
      <c r="J277" s="29"/>
      <c r="K277" s="29"/>
      <c r="L277" s="29"/>
      <c r="M277" s="66"/>
      <c r="N277" s="164"/>
      <c r="O277" s="47"/>
      <c r="P277" s="100"/>
      <c r="Q277" s="29"/>
      <c r="R277" s="100"/>
      <c r="S277" s="29"/>
      <c r="T277" s="100"/>
      <c r="U277" s="29"/>
      <c r="V277" s="100"/>
      <c r="W277" s="48"/>
      <c r="X277" s="48"/>
      <c r="Y277" s="100"/>
      <c r="Z277" s="48"/>
      <c r="AA277" s="48"/>
      <c r="AB277" s="48"/>
      <c r="AC277" s="48"/>
      <c r="AD277" s="48"/>
      <c r="AE277" s="50"/>
      <c r="AF277" s="48"/>
      <c r="AG277" s="48"/>
      <c r="AH277" s="48"/>
      <c r="AI277" s="48"/>
      <c r="AJ277" s="37"/>
      <c r="AK277" s="36"/>
      <c r="AL277" s="48"/>
    </row>
    <row r="278" ht="15.75" customHeight="1">
      <c r="A278" s="29"/>
      <c r="B278" s="29"/>
      <c r="C278" s="22"/>
      <c r="D278" s="22"/>
      <c r="E278" s="22"/>
      <c r="F278" s="171"/>
      <c r="G278" s="164"/>
      <c r="H278" s="164"/>
      <c r="I278" s="22"/>
      <c r="J278" s="29"/>
      <c r="K278" s="29"/>
      <c r="L278" s="29"/>
      <c r="M278" s="66"/>
      <c r="N278" s="164"/>
      <c r="O278" s="47"/>
      <c r="P278" s="100"/>
      <c r="Q278" s="29"/>
      <c r="R278" s="100"/>
      <c r="S278" s="29"/>
      <c r="T278" s="100"/>
      <c r="U278" s="29"/>
      <c r="V278" s="100"/>
      <c r="W278" s="48"/>
      <c r="X278" s="48"/>
      <c r="Y278" s="100"/>
      <c r="Z278" s="48"/>
      <c r="AA278" s="48"/>
      <c r="AB278" s="48"/>
      <c r="AC278" s="48"/>
      <c r="AD278" s="48"/>
      <c r="AE278" s="50"/>
      <c r="AF278" s="48"/>
      <c r="AG278" s="48"/>
      <c r="AH278" s="48"/>
      <c r="AI278" s="48"/>
      <c r="AJ278" s="37"/>
      <c r="AK278" s="36"/>
      <c r="AL278" s="48"/>
    </row>
    <row r="279" ht="15.75" customHeight="1">
      <c r="A279" s="29"/>
      <c r="B279" s="29"/>
      <c r="C279" s="22"/>
      <c r="D279" s="22"/>
      <c r="E279" s="22"/>
      <c r="F279" s="171"/>
      <c r="G279" s="164"/>
      <c r="H279" s="164"/>
      <c r="I279" s="22"/>
      <c r="J279" s="29"/>
      <c r="K279" s="29"/>
      <c r="L279" s="29"/>
      <c r="M279" s="66"/>
      <c r="N279" s="164"/>
      <c r="O279" s="47"/>
      <c r="P279" s="100"/>
      <c r="Q279" s="29"/>
      <c r="R279" s="100"/>
      <c r="S279" s="29"/>
      <c r="T279" s="100"/>
      <c r="U279" s="29"/>
      <c r="V279" s="100"/>
      <c r="W279" s="48"/>
      <c r="X279" s="48"/>
      <c r="Y279" s="100"/>
      <c r="Z279" s="48"/>
      <c r="AA279" s="48"/>
      <c r="AB279" s="48"/>
      <c r="AC279" s="48"/>
      <c r="AD279" s="48"/>
      <c r="AE279" s="50"/>
      <c r="AF279" s="48"/>
      <c r="AG279" s="48"/>
      <c r="AH279" s="48"/>
      <c r="AI279" s="48"/>
      <c r="AJ279" s="37"/>
      <c r="AK279" s="36"/>
      <c r="AL279" s="48"/>
    </row>
    <row r="280" ht="15.75" customHeight="1">
      <c r="A280" s="29"/>
      <c r="B280" s="29"/>
      <c r="C280" s="22"/>
      <c r="D280" s="22"/>
      <c r="E280" s="22"/>
      <c r="F280" s="171"/>
      <c r="G280" s="164"/>
      <c r="H280" s="164"/>
      <c r="I280" s="22"/>
      <c r="J280" s="29"/>
      <c r="K280" s="29"/>
      <c r="L280" s="29"/>
      <c r="M280" s="66"/>
      <c r="N280" s="164"/>
      <c r="O280" s="47"/>
      <c r="P280" s="100"/>
      <c r="Q280" s="29"/>
      <c r="R280" s="100"/>
      <c r="S280" s="29"/>
      <c r="T280" s="100"/>
      <c r="U280" s="29"/>
      <c r="V280" s="100"/>
      <c r="W280" s="48"/>
      <c r="X280" s="48"/>
      <c r="Y280" s="100"/>
      <c r="Z280" s="48"/>
      <c r="AA280" s="48"/>
      <c r="AB280" s="48"/>
      <c r="AC280" s="48"/>
      <c r="AD280" s="48"/>
      <c r="AE280" s="50"/>
      <c r="AF280" s="48"/>
      <c r="AG280" s="48"/>
      <c r="AH280" s="48"/>
      <c r="AI280" s="48"/>
      <c r="AJ280" s="37"/>
      <c r="AK280" s="36"/>
      <c r="AL280" s="48"/>
    </row>
    <row r="281" ht="15.75" customHeight="1">
      <c r="A281" s="29"/>
      <c r="B281" s="29"/>
      <c r="C281" s="22"/>
      <c r="D281" s="22"/>
      <c r="E281" s="22"/>
      <c r="F281" s="171"/>
      <c r="G281" s="164"/>
      <c r="H281" s="164"/>
      <c r="I281" s="22"/>
      <c r="J281" s="29"/>
      <c r="K281" s="29"/>
      <c r="L281" s="29"/>
      <c r="M281" s="66"/>
      <c r="N281" s="164"/>
      <c r="O281" s="47"/>
      <c r="P281" s="100"/>
      <c r="Q281" s="29"/>
      <c r="R281" s="100"/>
      <c r="S281" s="29"/>
      <c r="T281" s="100"/>
      <c r="U281" s="29"/>
      <c r="V281" s="100"/>
      <c r="W281" s="48"/>
      <c r="X281" s="48"/>
      <c r="Y281" s="100"/>
      <c r="Z281" s="48"/>
      <c r="AA281" s="48"/>
      <c r="AB281" s="48"/>
      <c r="AC281" s="48"/>
      <c r="AD281" s="48"/>
      <c r="AE281" s="50"/>
      <c r="AF281" s="48"/>
      <c r="AG281" s="48"/>
      <c r="AH281" s="48"/>
      <c r="AI281" s="48"/>
      <c r="AJ281" s="37"/>
      <c r="AK281" s="36"/>
      <c r="AL281" s="48"/>
    </row>
    <row r="282" ht="15.75" customHeight="1">
      <c r="A282" s="29"/>
      <c r="B282" s="29"/>
      <c r="C282" s="22"/>
      <c r="D282" s="22"/>
      <c r="E282" s="22"/>
      <c r="F282" s="171"/>
      <c r="G282" s="164"/>
      <c r="H282" s="164"/>
      <c r="I282" s="22"/>
      <c r="J282" s="29"/>
      <c r="K282" s="29"/>
      <c r="L282" s="29"/>
      <c r="M282" s="66"/>
      <c r="N282" s="164"/>
      <c r="O282" s="47"/>
      <c r="P282" s="100"/>
      <c r="Q282" s="29"/>
      <c r="R282" s="100"/>
      <c r="S282" s="29"/>
      <c r="T282" s="100"/>
      <c r="U282" s="29"/>
      <c r="V282" s="100"/>
      <c r="W282" s="48"/>
      <c r="X282" s="48"/>
      <c r="Y282" s="100"/>
      <c r="Z282" s="48"/>
      <c r="AA282" s="48"/>
      <c r="AB282" s="48"/>
      <c r="AC282" s="48"/>
      <c r="AD282" s="48"/>
      <c r="AE282" s="50"/>
      <c r="AF282" s="48"/>
      <c r="AG282" s="48"/>
      <c r="AH282" s="48"/>
      <c r="AI282" s="48"/>
      <c r="AJ282" s="37"/>
      <c r="AK282" s="36"/>
      <c r="AL282" s="48"/>
    </row>
    <row r="283" ht="15.75" customHeight="1">
      <c r="A283" s="48"/>
      <c r="B283" s="48"/>
      <c r="C283" s="22"/>
      <c r="D283" s="22"/>
      <c r="E283" s="22"/>
      <c r="F283" s="171"/>
      <c r="G283" s="48"/>
      <c r="H283" s="48"/>
      <c r="I283" s="22"/>
      <c r="J283" s="48"/>
      <c r="K283" s="48"/>
      <c r="L283" s="48"/>
      <c r="M283" s="48"/>
      <c r="N283" s="48"/>
      <c r="O283" s="47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50"/>
      <c r="AF283" s="48"/>
      <c r="AG283" s="48"/>
      <c r="AH283" s="48"/>
      <c r="AI283" s="48"/>
      <c r="AJ283" s="37"/>
      <c r="AK283" s="36"/>
      <c r="AL283" s="48"/>
    </row>
    <row r="284" ht="15.75" customHeight="1">
      <c r="A284" s="48"/>
      <c r="B284" s="48"/>
      <c r="C284" s="22"/>
      <c r="D284" s="22"/>
      <c r="E284" s="22"/>
      <c r="F284" s="171"/>
      <c r="G284" s="48"/>
      <c r="H284" s="48"/>
      <c r="I284" s="22"/>
      <c r="J284" s="48"/>
      <c r="K284" s="48"/>
      <c r="L284" s="48"/>
      <c r="M284" s="48"/>
      <c r="N284" s="48"/>
      <c r="O284" s="47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50"/>
      <c r="AF284" s="48"/>
      <c r="AG284" s="48"/>
      <c r="AH284" s="48"/>
      <c r="AI284" s="48"/>
      <c r="AJ284" s="37"/>
      <c r="AK284" s="36"/>
      <c r="AL284" s="48"/>
    </row>
    <row r="285" ht="15.75" customHeight="1">
      <c r="A285" s="48"/>
      <c r="B285" s="48"/>
      <c r="C285" s="22"/>
      <c r="D285" s="22"/>
      <c r="E285" s="22"/>
      <c r="F285" s="171"/>
      <c r="G285" s="48"/>
      <c r="H285" s="48"/>
      <c r="I285" s="22"/>
      <c r="J285" s="48"/>
      <c r="K285" s="48"/>
      <c r="L285" s="48"/>
      <c r="M285" s="48"/>
      <c r="N285" s="48"/>
      <c r="O285" s="47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50"/>
      <c r="AF285" s="48"/>
      <c r="AG285" s="48"/>
      <c r="AH285" s="48"/>
      <c r="AI285" s="48"/>
      <c r="AJ285" s="37"/>
      <c r="AK285" s="36"/>
      <c r="AL285" s="48"/>
    </row>
    <row r="286" ht="15.75" customHeight="1">
      <c r="A286" s="48"/>
      <c r="B286" s="48"/>
      <c r="C286" s="22"/>
      <c r="D286" s="22"/>
      <c r="E286" s="22"/>
      <c r="F286" s="171"/>
      <c r="G286" s="48"/>
      <c r="H286" s="48"/>
      <c r="I286" s="22"/>
      <c r="J286" s="48"/>
      <c r="K286" s="48"/>
      <c r="L286" s="48"/>
      <c r="M286" s="48"/>
      <c r="N286" s="48"/>
      <c r="O286" s="47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50"/>
      <c r="AF286" s="48"/>
      <c r="AG286" s="48"/>
      <c r="AH286" s="48"/>
      <c r="AI286" s="48"/>
      <c r="AJ286" s="37"/>
      <c r="AK286" s="36"/>
      <c r="AL286" s="48"/>
    </row>
    <row r="287" ht="15.75" customHeight="1">
      <c r="A287" s="48"/>
      <c r="B287" s="48"/>
      <c r="C287" s="22"/>
      <c r="D287" s="22"/>
      <c r="E287" s="22"/>
      <c r="F287" s="171"/>
      <c r="G287" s="48"/>
      <c r="H287" s="48"/>
      <c r="I287" s="22"/>
      <c r="J287" s="48"/>
      <c r="K287" s="48"/>
      <c r="L287" s="48"/>
      <c r="M287" s="48"/>
      <c r="N287" s="48"/>
      <c r="O287" s="47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50"/>
      <c r="AF287" s="48"/>
      <c r="AG287" s="48"/>
      <c r="AH287" s="48"/>
      <c r="AI287" s="48"/>
      <c r="AJ287" s="37"/>
      <c r="AK287" s="36"/>
      <c r="AL287" s="48"/>
    </row>
    <row r="288" ht="15.75" customHeight="1">
      <c r="A288" s="48"/>
      <c r="B288" s="48"/>
      <c r="C288" s="22"/>
      <c r="D288" s="22"/>
      <c r="E288" s="22"/>
      <c r="F288" s="171"/>
      <c r="G288" s="48"/>
      <c r="H288" s="48"/>
      <c r="I288" s="22"/>
      <c r="J288" s="48"/>
      <c r="K288" s="48"/>
      <c r="L288" s="48"/>
      <c r="M288" s="48"/>
      <c r="N288" s="48"/>
      <c r="O288" s="47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50"/>
      <c r="AF288" s="48"/>
      <c r="AG288" s="48"/>
      <c r="AH288" s="48"/>
      <c r="AI288" s="48"/>
      <c r="AJ288" s="37"/>
      <c r="AK288" s="36"/>
      <c r="AL288" s="48"/>
    </row>
    <row r="289" ht="15.75" customHeight="1">
      <c r="A289" s="48"/>
      <c r="B289" s="48"/>
      <c r="C289" s="22"/>
      <c r="D289" s="22"/>
      <c r="E289" s="22"/>
      <c r="F289" s="171"/>
      <c r="G289" s="48"/>
      <c r="H289" s="48"/>
      <c r="I289" s="22"/>
      <c r="J289" s="48"/>
      <c r="K289" s="48"/>
      <c r="L289" s="48"/>
      <c r="M289" s="48"/>
      <c r="N289" s="48"/>
      <c r="O289" s="47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50"/>
      <c r="AF289" s="48"/>
      <c r="AG289" s="48"/>
      <c r="AH289" s="48"/>
      <c r="AI289" s="48"/>
      <c r="AJ289" s="37"/>
      <c r="AK289" s="36"/>
      <c r="AL289" s="48"/>
    </row>
    <row r="290" ht="15.75" customHeight="1">
      <c r="A290" s="48"/>
      <c r="B290" s="48"/>
      <c r="C290" s="22"/>
      <c r="D290" s="22"/>
      <c r="E290" s="22"/>
      <c r="F290" s="171"/>
      <c r="G290" s="48"/>
      <c r="H290" s="48"/>
      <c r="I290" s="22"/>
      <c r="J290" s="48"/>
      <c r="K290" s="48"/>
      <c r="L290" s="48"/>
      <c r="M290" s="48"/>
      <c r="N290" s="48"/>
      <c r="O290" s="47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50"/>
      <c r="AF290" s="48"/>
      <c r="AG290" s="48"/>
      <c r="AH290" s="48"/>
      <c r="AI290" s="48"/>
      <c r="AJ290" s="37"/>
      <c r="AK290" s="36"/>
      <c r="AL290" s="48"/>
    </row>
    <row r="291" ht="15.75" customHeight="1">
      <c r="A291" s="48"/>
      <c r="B291" s="48"/>
      <c r="C291" s="22"/>
      <c r="D291" s="22"/>
      <c r="E291" s="22"/>
      <c r="F291" s="171"/>
      <c r="G291" s="48"/>
      <c r="H291" s="48"/>
      <c r="I291" s="22"/>
      <c r="J291" s="48"/>
      <c r="K291" s="48"/>
      <c r="L291" s="48"/>
      <c r="M291" s="48"/>
      <c r="N291" s="48"/>
      <c r="O291" s="47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50"/>
      <c r="AF291" s="48"/>
      <c r="AG291" s="48"/>
      <c r="AH291" s="48"/>
      <c r="AI291" s="48"/>
      <c r="AJ291" s="37"/>
      <c r="AK291" s="36"/>
      <c r="AL291" s="48"/>
    </row>
    <row r="292" ht="15.75" customHeight="1">
      <c r="A292" s="48"/>
      <c r="B292" s="48"/>
      <c r="C292" s="22"/>
      <c r="D292" s="22"/>
      <c r="E292" s="22"/>
      <c r="F292" s="171"/>
      <c r="G292" s="48"/>
      <c r="H292" s="48"/>
      <c r="I292" s="22"/>
      <c r="J292" s="48"/>
      <c r="K292" s="48"/>
      <c r="L292" s="48"/>
      <c r="M292" s="48"/>
      <c r="N292" s="48"/>
      <c r="O292" s="47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50"/>
      <c r="AF292" s="48"/>
      <c r="AG292" s="48"/>
      <c r="AH292" s="48"/>
      <c r="AI292" s="48"/>
      <c r="AJ292" s="37"/>
      <c r="AK292" s="36"/>
      <c r="AL292" s="48"/>
    </row>
    <row r="293" ht="15.75" customHeight="1">
      <c r="A293" s="48"/>
      <c r="B293" s="48"/>
      <c r="C293" s="22"/>
      <c r="D293" s="22"/>
      <c r="E293" s="22"/>
      <c r="F293" s="171"/>
      <c r="G293" s="48"/>
      <c r="H293" s="48"/>
      <c r="I293" s="22"/>
      <c r="J293" s="48"/>
      <c r="K293" s="48"/>
      <c r="L293" s="48"/>
      <c r="M293" s="48"/>
      <c r="N293" s="48"/>
      <c r="O293" s="47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50"/>
      <c r="AF293" s="48"/>
      <c r="AG293" s="48"/>
      <c r="AH293" s="48"/>
      <c r="AI293" s="48"/>
      <c r="AJ293" s="37"/>
      <c r="AK293" s="36"/>
      <c r="AL293" s="48"/>
    </row>
    <row r="294" ht="15.75" customHeight="1">
      <c r="A294" s="48"/>
      <c r="B294" s="48"/>
      <c r="C294" s="22"/>
      <c r="D294" s="22"/>
      <c r="E294" s="22"/>
      <c r="F294" s="171"/>
      <c r="G294" s="48"/>
      <c r="H294" s="48"/>
      <c r="I294" s="22"/>
      <c r="J294" s="48"/>
      <c r="K294" s="48"/>
      <c r="L294" s="48"/>
      <c r="M294" s="48"/>
      <c r="N294" s="48"/>
      <c r="O294" s="47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50"/>
      <c r="AF294" s="48"/>
      <c r="AG294" s="48"/>
      <c r="AH294" s="48"/>
      <c r="AI294" s="48"/>
      <c r="AJ294" s="37"/>
      <c r="AK294" s="36"/>
      <c r="AL294" s="48"/>
    </row>
    <row r="295" ht="15.75" customHeight="1">
      <c r="A295" s="48"/>
      <c r="B295" s="48"/>
      <c r="C295" s="22"/>
      <c r="D295" s="22"/>
      <c r="E295" s="22"/>
      <c r="F295" s="171"/>
      <c r="G295" s="48"/>
      <c r="H295" s="48"/>
      <c r="I295" s="22"/>
      <c r="J295" s="48"/>
      <c r="K295" s="48"/>
      <c r="L295" s="48"/>
      <c r="M295" s="48"/>
      <c r="N295" s="48"/>
      <c r="O295" s="47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50"/>
      <c r="AF295" s="48"/>
      <c r="AG295" s="48"/>
      <c r="AH295" s="48"/>
      <c r="AI295" s="48"/>
      <c r="AJ295" s="37"/>
      <c r="AK295" s="36"/>
      <c r="AL295" s="48"/>
    </row>
    <row r="296" ht="15.75" customHeight="1">
      <c r="A296" s="48"/>
      <c r="B296" s="48"/>
      <c r="C296" s="22"/>
      <c r="D296" s="22"/>
      <c r="E296" s="22"/>
      <c r="F296" s="171"/>
      <c r="G296" s="48"/>
      <c r="H296" s="48"/>
      <c r="I296" s="22"/>
      <c r="J296" s="48"/>
      <c r="K296" s="48"/>
      <c r="L296" s="48"/>
      <c r="M296" s="48"/>
      <c r="N296" s="48"/>
      <c r="O296" s="47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50"/>
      <c r="AF296" s="48"/>
      <c r="AG296" s="48"/>
      <c r="AH296" s="48"/>
      <c r="AI296" s="48"/>
      <c r="AJ296" s="37"/>
      <c r="AK296" s="36"/>
      <c r="AL296" s="48"/>
    </row>
    <row r="297" ht="15.75" customHeight="1">
      <c r="A297" s="48"/>
      <c r="B297" s="48"/>
      <c r="C297" s="22"/>
      <c r="D297" s="22"/>
      <c r="E297" s="22"/>
      <c r="F297" s="171"/>
      <c r="G297" s="48"/>
      <c r="H297" s="48"/>
      <c r="I297" s="22"/>
      <c r="J297" s="48"/>
      <c r="K297" s="48"/>
      <c r="L297" s="48"/>
      <c r="M297" s="48"/>
      <c r="N297" s="48"/>
      <c r="O297" s="47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50"/>
      <c r="AF297" s="48"/>
      <c r="AG297" s="48"/>
      <c r="AH297" s="48"/>
      <c r="AI297" s="48"/>
      <c r="AJ297" s="37"/>
      <c r="AK297" s="36"/>
      <c r="AL297" s="48"/>
    </row>
    <row r="298" ht="15.75" customHeight="1">
      <c r="A298" s="48"/>
      <c r="B298" s="48"/>
      <c r="C298" s="22"/>
      <c r="D298" s="22"/>
      <c r="E298" s="22"/>
      <c r="F298" s="171"/>
      <c r="G298" s="48"/>
      <c r="H298" s="48"/>
      <c r="I298" s="22"/>
      <c r="J298" s="48"/>
      <c r="K298" s="48"/>
      <c r="L298" s="48"/>
      <c r="M298" s="48"/>
      <c r="N298" s="48"/>
      <c r="O298" s="47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50"/>
      <c r="AF298" s="48"/>
      <c r="AG298" s="48"/>
      <c r="AH298" s="48"/>
      <c r="AI298" s="48"/>
      <c r="AJ298" s="37"/>
      <c r="AK298" s="36"/>
      <c r="AL298" s="48"/>
    </row>
    <row r="299" ht="15.75" customHeight="1">
      <c r="O299" s="168"/>
      <c r="AE299" s="50"/>
      <c r="AJ299" s="40"/>
      <c r="AK299" s="40"/>
    </row>
    <row r="300" ht="15.75" customHeight="1">
      <c r="O300" s="168"/>
      <c r="AE300" s="50"/>
      <c r="AJ300" s="40"/>
      <c r="AK300" s="40"/>
    </row>
    <row r="301" ht="15.75" customHeight="1">
      <c r="O301" s="168"/>
      <c r="AE301" s="50"/>
      <c r="AJ301" s="40"/>
      <c r="AK301" s="40"/>
    </row>
    <row r="302" ht="15.75" customHeight="1">
      <c r="O302" s="168"/>
      <c r="AE302" s="50"/>
      <c r="AJ302" s="40"/>
      <c r="AK302" s="40"/>
    </row>
    <row r="303" ht="15.75" customHeight="1">
      <c r="O303" s="168"/>
      <c r="AE303" s="50"/>
      <c r="AJ303" s="40"/>
      <c r="AK303" s="40"/>
    </row>
    <row r="304" ht="15.75" customHeight="1">
      <c r="O304" s="168"/>
      <c r="AE304" s="50"/>
      <c r="AJ304" s="40"/>
      <c r="AK304" s="40"/>
    </row>
    <row r="305" ht="15.75" customHeight="1">
      <c r="O305" s="168"/>
      <c r="AE305" s="50"/>
      <c r="AJ305" s="40"/>
      <c r="AK305" s="40"/>
    </row>
    <row r="306" ht="15.75" customHeight="1">
      <c r="O306" s="168"/>
      <c r="AE306" s="50"/>
      <c r="AJ306" s="40"/>
      <c r="AK306" s="40"/>
    </row>
    <row r="307" ht="15.75" customHeight="1">
      <c r="O307" s="168"/>
      <c r="AE307" s="50"/>
      <c r="AJ307" s="40"/>
      <c r="AK307" s="40"/>
    </row>
    <row r="308" ht="15.75" customHeight="1">
      <c r="O308" s="168"/>
      <c r="AE308" s="50"/>
      <c r="AJ308" s="40"/>
      <c r="AK308" s="40"/>
    </row>
    <row r="309" ht="15.75" customHeight="1">
      <c r="O309" s="168"/>
      <c r="AE309" s="50"/>
      <c r="AJ309" s="40"/>
      <c r="AK309" s="40"/>
    </row>
    <row r="310" ht="15.75" customHeight="1">
      <c r="O310" s="168"/>
      <c r="AE310" s="50"/>
      <c r="AJ310" s="40"/>
      <c r="AK310" s="40"/>
    </row>
    <row r="311" ht="15.75" customHeight="1">
      <c r="O311" s="168"/>
      <c r="AE311" s="50"/>
      <c r="AJ311" s="40"/>
      <c r="AK311" s="40"/>
    </row>
    <row r="312" ht="15.75" customHeight="1">
      <c r="O312" s="168"/>
      <c r="AE312" s="50"/>
      <c r="AJ312" s="40"/>
      <c r="AK312" s="40"/>
    </row>
    <row r="313" ht="15.75" customHeight="1">
      <c r="O313" s="168"/>
      <c r="AE313" s="50"/>
      <c r="AJ313" s="40"/>
      <c r="AK313" s="40"/>
    </row>
    <row r="314" ht="15.75" customHeight="1">
      <c r="O314" s="168"/>
      <c r="AE314" s="50"/>
      <c r="AJ314" s="40"/>
      <c r="AK314" s="40"/>
    </row>
    <row r="315" ht="12.75" customHeight="1">
      <c r="O315" s="168"/>
    </row>
    <row r="316" ht="12.75" customHeight="1">
      <c r="O316" s="168"/>
    </row>
    <row r="317" ht="12.75" customHeight="1">
      <c r="O317" s="168"/>
    </row>
    <row r="318" ht="12.75" customHeight="1">
      <c r="O318" s="168"/>
    </row>
    <row r="319" ht="12.75" customHeight="1">
      <c r="O319" s="168"/>
    </row>
    <row r="320" ht="12.75" customHeight="1">
      <c r="O320" s="168"/>
    </row>
    <row r="321" ht="12.75" customHeight="1">
      <c r="O321" s="168"/>
    </row>
    <row r="322" ht="12.75" customHeight="1">
      <c r="O322" s="168"/>
    </row>
    <row r="323" ht="12.75" customHeight="1">
      <c r="O323" s="168"/>
    </row>
    <row r="324" ht="12.75" customHeight="1">
      <c r="O324" s="168"/>
    </row>
    <row r="325" ht="12.75" customHeight="1">
      <c r="O325" s="168"/>
    </row>
    <row r="326" ht="12.75" customHeight="1">
      <c r="O326" s="168"/>
    </row>
    <row r="327" ht="12.75" customHeight="1">
      <c r="O327" s="168"/>
    </row>
    <row r="328" ht="12.75" customHeight="1">
      <c r="O328" s="168"/>
    </row>
    <row r="329" ht="12.75" customHeight="1">
      <c r="O329" s="168"/>
    </row>
    <row r="330" ht="12.75" customHeight="1">
      <c r="O330" s="168"/>
    </row>
    <row r="331" ht="12.75" customHeight="1">
      <c r="O331" s="168"/>
    </row>
    <row r="332" ht="12.75" customHeight="1">
      <c r="O332" s="168"/>
    </row>
    <row r="333" ht="12.75" customHeight="1">
      <c r="O333" s="168"/>
    </row>
    <row r="334" ht="12.75" customHeight="1">
      <c r="O334" s="168"/>
    </row>
    <row r="335" ht="12.75" customHeight="1">
      <c r="O335" s="168"/>
    </row>
    <row r="336" ht="12.75" customHeight="1">
      <c r="O336" s="168"/>
    </row>
    <row r="337" ht="12.75" customHeight="1">
      <c r="O337" s="168"/>
    </row>
    <row r="338" ht="12.75" customHeight="1">
      <c r="O338" s="168"/>
    </row>
    <row r="339" ht="12.75" customHeight="1">
      <c r="O339" s="168"/>
    </row>
    <row r="340" ht="12.75" customHeight="1">
      <c r="O340" s="168"/>
    </row>
    <row r="341" ht="12.75" customHeight="1">
      <c r="O341" s="168"/>
    </row>
    <row r="342" ht="12.75" customHeight="1">
      <c r="O342" s="168"/>
    </row>
    <row r="343" ht="12.75" customHeight="1">
      <c r="O343" s="168"/>
    </row>
    <row r="344" ht="12.75" customHeight="1">
      <c r="O344" s="168"/>
    </row>
    <row r="345" ht="12.75" customHeight="1">
      <c r="O345" s="168"/>
    </row>
    <row r="346" ht="12.75" customHeight="1">
      <c r="O346" s="168"/>
    </row>
    <row r="347" ht="12.75" customHeight="1">
      <c r="O347" s="168"/>
    </row>
    <row r="348" ht="12.75" customHeight="1">
      <c r="O348" s="168"/>
    </row>
    <row r="349" ht="12.75" customHeight="1">
      <c r="O349" s="168"/>
    </row>
    <row r="350" ht="12.75" customHeight="1">
      <c r="O350" s="168"/>
    </row>
    <row r="351" ht="12.75" customHeight="1">
      <c r="O351" s="168"/>
    </row>
    <row r="352" ht="12.75" customHeight="1">
      <c r="O352" s="168"/>
    </row>
    <row r="353" ht="12.75" customHeight="1">
      <c r="O353" s="168"/>
    </row>
    <row r="354" ht="12.75" customHeight="1">
      <c r="O354" s="168"/>
    </row>
    <row r="355" ht="12.75" customHeight="1">
      <c r="O355" s="168"/>
    </row>
    <row r="356" ht="12.75" customHeight="1">
      <c r="O356" s="168"/>
    </row>
    <row r="357" ht="12.75" customHeight="1">
      <c r="O357" s="168"/>
    </row>
    <row r="358" ht="12.75" customHeight="1">
      <c r="O358" s="168"/>
    </row>
    <row r="359" ht="12.75" customHeight="1">
      <c r="O359" s="168"/>
    </row>
    <row r="360" ht="12.75" customHeight="1">
      <c r="O360" s="168"/>
    </row>
    <row r="361" ht="12.75" customHeight="1">
      <c r="O361" s="168"/>
    </row>
    <row r="362" ht="12.75" customHeight="1">
      <c r="O362" s="168"/>
    </row>
    <row r="363" ht="12.75" customHeight="1">
      <c r="O363" s="168"/>
    </row>
    <row r="364" ht="12.75" customHeight="1">
      <c r="O364" s="168"/>
    </row>
    <row r="365" ht="12.75" customHeight="1">
      <c r="O365" s="168"/>
    </row>
    <row r="366" ht="12.75" customHeight="1">
      <c r="O366" s="168"/>
    </row>
    <row r="367" ht="12.75" customHeight="1">
      <c r="O367" s="168"/>
    </row>
    <row r="368" ht="12.75" customHeight="1">
      <c r="O368" s="168"/>
    </row>
    <row r="369" ht="12.75" customHeight="1">
      <c r="O369" s="168"/>
    </row>
    <row r="370" ht="12.75" customHeight="1">
      <c r="O370" s="168"/>
    </row>
    <row r="371" ht="12.75" customHeight="1">
      <c r="O371" s="168"/>
    </row>
    <row r="372" ht="12.75" customHeight="1">
      <c r="O372" s="168"/>
    </row>
    <row r="373" ht="12.75" customHeight="1">
      <c r="O373" s="168"/>
    </row>
    <row r="374" ht="12.75" customHeight="1">
      <c r="O374" s="168"/>
    </row>
    <row r="375" ht="12.75" customHeight="1">
      <c r="O375" s="168"/>
    </row>
    <row r="376" ht="12.75" customHeight="1">
      <c r="O376" s="168"/>
    </row>
    <row r="377" ht="12.75" customHeight="1">
      <c r="O377" s="168"/>
    </row>
    <row r="378" ht="12.75" customHeight="1">
      <c r="O378" s="168"/>
    </row>
    <row r="379" ht="12.75" customHeight="1">
      <c r="O379" s="168"/>
    </row>
    <row r="380" ht="12.75" customHeight="1">
      <c r="O380" s="168"/>
    </row>
    <row r="381" ht="12.75" customHeight="1">
      <c r="O381" s="168"/>
    </row>
    <row r="382" ht="12.75" customHeight="1">
      <c r="O382" s="168"/>
    </row>
    <row r="383" ht="12.75" customHeight="1">
      <c r="O383" s="168"/>
    </row>
    <row r="384" ht="12.75" customHeight="1">
      <c r="O384" s="168"/>
    </row>
    <row r="385" ht="12.75" customHeight="1">
      <c r="O385" s="168"/>
    </row>
    <row r="386" ht="12.75" customHeight="1">
      <c r="O386" s="168"/>
    </row>
    <row r="387" ht="12.75" customHeight="1">
      <c r="O387" s="168"/>
    </row>
    <row r="388" ht="12.75" customHeight="1">
      <c r="O388" s="168"/>
    </row>
    <row r="389" ht="12.75" customHeight="1">
      <c r="O389" s="168"/>
    </row>
    <row r="390" ht="12.75" customHeight="1">
      <c r="O390" s="168"/>
    </row>
    <row r="391" ht="12.75" customHeight="1">
      <c r="O391" s="168"/>
    </row>
    <row r="392" ht="12.75" customHeight="1">
      <c r="O392" s="168"/>
    </row>
    <row r="393" ht="12.75" customHeight="1">
      <c r="O393" s="168"/>
    </row>
    <row r="394" ht="12.75" customHeight="1">
      <c r="O394" s="168"/>
    </row>
    <row r="395" ht="12.75" customHeight="1">
      <c r="O395" s="168"/>
    </row>
    <row r="396" ht="12.75" customHeight="1">
      <c r="O396" s="168"/>
    </row>
    <row r="397" ht="12.75" customHeight="1">
      <c r="O397" s="168"/>
    </row>
    <row r="398" ht="12.75" customHeight="1">
      <c r="O398" s="168"/>
    </row>
    <row r="399" ht="12.75" customHeight="1">
      <c r="O399" s="168"/>
    </row>
    <row r="400" ht="12.75" customHeight="1">
      <c r="O400" s="168"/>
    </row>
    <row r="401" ht="12.75" customHeight="1">
      <c r="O401" s="168"/>
    </row>
    <row r="402" ht="12.75" customHeight="1">
      <c r="O402" s="168"/>
    </row>
    <row r="403" ht="12.75" customHeight="1">
      <c r="O403" s="168"/>
    </row>
    <row r="404" ht="12.75" customHeight="1">
      <c r="O404" s="168"/>
    </row>
    <row r="405" ht="12.75" customHeight="1">
      <c r="O405" s="168"/>
    </row>
    <row r="406" ht="12.75" customHeight="1">
      <c r="O406" s="168"/>
    </row>
    <row r="407" ht="12.75" customHeight="1">
      <c r="O407" s="168"/>
    </row>
    <row r="408" ht="12.75" customHeight="1">
      <c r="O408" s="168"/>
    </row>
    <row r="409" ht="12.75" customHeight="1">
      <c r="O409" s="168"/>
    </row>
    <row r="410" ht="12.75" customHeight="1">
      <c r="O410" s="168"/>
    </row>
    <row r="411" ht="12.75" customHeight="1">
      <c r="O411" s="168"/>
    </row>
    <row r="412" ht="12.75" customHeight="1">
      <c r="O412" s="168"/>
    </row>
    <row r="413" ht="12.75" customHeight="1">
      <c r="O413" s="168"/>
    </row>
    <row r="414" ht="12.75" customHeight="1">
      <c r="O414" s="168"/>
    </row>
    <row r="415" ht="12.75" customHeight="1">
      <c r="O415" s="168"/>
    </row>
    <row r="416" ht="12.75" customHeight="1">
      <c r="O416" s="168"/>
    </row>
    <row r="417" ht="12.75" customHeight="1">
      <c r="O417" s="168"/>
    </row>
    <row r="418" ht="12.75" customHeight="1">
      <c r="O418" s="168"/>
    </row>
    <row r="419" ht="12.75" customHeight="1">
      <c r="O419" s="168"/>
    </row>
    <row r="420" ht="12.75" customHeight="1">
      <c r="O420" s="168"/>
    </row>
    <row r="421" ht="12.75" customHeight="1">
      <c r="O421" s="168"/>
    </row>
    <row r="422" ht="12.75" customHeight="1">
      <c r="O422" s="168"/>
    </row>
    <row r="423" ht="12.75" customHeight="1">
      <c r="O423" s="168"/>
    </row>
    <row r="424" ht="12.75" customHeight="1">
      <c r="O424" s="168"/>
    </row>
    <row r="425" ht="12.75" customHeight="1">
      <c r="O425" s="168"/>
    </row>
    <row r="426" ht="12.75" customHeight="1">
      <c r="O426" s="168"/>
    </row>
    <row r="427" ht="12.75" customHeight="1">
      <c r="O427" s="168"/>
    </row>
    <row r="428" ht="12.75" customHeight="1">
      <c r="O428" s="168"/>
    </row>
    <row r="429" ht="12.75" customHeight="1">
      <c r="O429" s="168"/>
    </row>
    <row r="430" ht="12.75" customHeight="1">
      <c r="O430" s="168"/>
    </row>
    <row r="431" ht="12.75" customHeight="1">
      <c r="O431" s="168"/>
    </row>
    <row r="432" ht="12.75" customHeight="1">
      <c r="O432" s="168"/>
    </row>
    <row r="433" ht="12.75" customHeight="1">
      <c r="O433" s="168"/>
    </row>
    <row r="434" ht="12.75" customHeight="1">
      <c r="O434" s="168"/>
    </row>
    <row r="435" ht="12.75" customHeight="1">
      <c r="O435" s="168"/>
    </row>
    <row r="436" ht="12.75" customHeight="1">
      <c r="O436" s="168"/>
    </row>
    <row r="437" ht="12.75" customHeight="1">
      <c r="O437" s="168"/>
    </row>
    <row r="438" ht="12.75" customHeight="1">
      <c r="O438" s="168"/>
    </row>
    <row r="439" ht="12.75" customHeight="1">
      <c r="O439" s="168"/>
    </row>
    <row r="440" ht="12.75" customHeight="1">
      <c r="O440" s="168"/>
    </row>
    <row r="441" ht="12.75" customHeight="1">
      <c r="O441" s="168"/>
    </row>
    <row r="442" ht="12.75" customHeight="1">
      <c r="O442" s="168"/>
    </row>
    <row r="443" ht="12.75" customHeight="1">
      <c r="O443" s="168"/>
    </row>
    <row r="444" ht="12.75" customHeight="1">
      <c r="O444" s="168"/>
    </row>
    <row r="445" ht="12.75" customHeight="1">
      <c r="O445" s="168"/>
    </row>
    <row r="446" ht="12.75" customHeight="1">
      <c r="O446" s="168"/>
    </row>
    <row r="447" ht="12.75" customHeight="1">
      <c r="O447" s="168"/>
    </row>
    <row r="448" ht="12.75" customHeight="1">
      <c r="O448" s="168"/>
    </row>
    <row r="449" ht="12.75" customHeight="1">
      <c r="O449" s="168"/>
    </row>
    <row r="450" ht="12.75" customHeight="1">
      <c r="O450" s="168"/>
    </row>
    <row r="451" ht="12.75" customHeight="1">
      <c r="O451" s="168"/>
    </row>
    <row r="452" ht="12.75" customHeight="1">
      <c r="O452" s="168"/>
    </row>
    <row r="453" ht="12.75" customHeight="1">
      <c r="O453" s="168"/>
    </row>
    <row r="454" ht="12.75" customHeight="1">
      <c r="O454" s="168"/>
    </row>
    <row r="455" ht="12.75" customHeight="1">
      <c r="O455" s="168"/>
    </row>
    <row r="456" ht="12.75" customHeight="1">
      <c r="O456" s="168"/>
    </row>
    <row r="457" ht="12.75" customHeight="1">
      <c r="O457" s="168"/>
    </row>
    <row r="458" ht="12.75" customHeight="1">
      <c r="O458" s="168"/>
    </row>
    <row r="459" ht="12.75" customHeight="1">
      <c r="O459" s="168"/>
    </row>
    <row r="460" ht="12.75" customHeight="1">
      <c r="O460" s="168"/>
    </row>
    <row r="461" ht="12.75" customHeight="1">
      <c r="O461" s="168"/>
    </row>
    <row r="462" ht="12.75" customHeight="1">
      <c r="O462" s="168"/>
    </row>
    <row r="463" ht="12.75" customHeight="1">
      <c r="O463" s="168"/>
    </row>
    <row r="464" ht="12.75" customHeight="1">
      <c r="O464" s="168"/>
    </row>
    <row r="465" ht="12.75" customHeight="1">
      <c r="O465" s="168"/>
    </row>
    <row r="466" ht="12.75" customHeight="1">
      <c r="O466" s="168"/>
    </row>
    <row r="467" ht="12.75" customHeight="1">
      <c r="O467" s="168"/>
    </row>
    <row r="468" ht="12.75" customHeight="1">
      <c r="O468" s="168"/>
    </row>
    <row r="469" ht="12.75" customHeight="1">
      <c r="O469" s="168"/>
    </row>
    <row r="470" ht="12.75" customHeight="1">
      <c r="O470" s="168"/>
    </row>
    <row r="471" ht="12.75" customHeight="1">
      <c r="O471" s="168"/>
    </row>
    <row r="472" ht="12.75" customHeight="1">
      <c r="O472" s="168"/>
    </row>
    <row r="473" ht="12.75" customHeight="1">
      <c r="O473" s="168"/>
    </row>
    <row r="474" ht="12.75" customHeight="1">
      <c r="O474" s="168"/>
    </row>
    <row r="475" ht="12.75" customHeight="1">
      <c r="O475" s="168"/>
    </row>
    <row r="476" ht="12.75" customHeight="1">
      <c r="O476" s="168"/>
    </row>
    <row r="477" ht="12.75" customHeight="1">
      <c r="O477" s="168"/>
    </row>
    <row r="478" ht="12.75" customHeight="1">
      <c r="O478" s="168"/>
    </row>
    <row r="479" ht="12.75" customHeight="1">
      <c r="O479" s="168"/>
    </row>
    <row r="480" ht="12.75" customHeight="1">
      <c r="O480" s="168"/>
    </row>
    <row r="481" ht="12.75" customHeight="1">
      <c r="O481" s="168"/>
    </row>
    <row r="482" ht="12.75" customHeight="1">
      <c r="O482" s="168"/>
    </row>
    <row r="483" ht="12.75" customHeight="1">
      <c r="O483" s="168"/>
    </row>
    <row r="484" ht="12.75" customHeight="1">
      <c r="O484" s="168"/>
    </row>
    <row r="485" ht="12.75" customHeight="1">
      <c r="O485" s="168"/>
    </row>
    <row r="486" ht="12.75" customHeight="1">
      <c r="O486" s="168"/>
    </row>
    <row r="487" ht="12.75" customHeight="1">
      <c r="O487" s="168"/>
    </row>
    <row r="488" ht="12.75" customHeight="1">
      <c r="O488" s="168"/>
    </row>
    <row r="489" ht="12.75" customHeight="1">
      <c r="O489" s="168"/>
    </row>
    <row r="490" ht="12.75" customHeight="1">
      <c r="O490" s="168"/>
    </row>
    <row r="491" ht="12.75" customHeight="1">
      <c r="O491" s="168"/>
    </row>
    <row r="492" ht="12.75" customHeight="1">
      <c r="O492" s="168"/>
    </row>
    <row r="493" ht="12.75" customHeight="1">
      <c r="O493" s="168"/>
    </row>
    <row r="494" ht="12.75" customHeight="1">
      <c r="O494" s="168"/>
    </row>
    <row r="495" ht="12.75" customHeight="1">
      <c r="O495" s="168"/>
    </row>
    <row r="496" ht="12.75" customHeight="1">
      <c r="O496" s="168"/>
    </row>
    <row r="497" ht="12.75" customHeight="1">
      <c r="O497" s="168"/>
    </row>
    <row r="498" ht="12.75" customHeight="1">
      <c r="O498" s="168"/>
    </row>
    <row r="499" ht="12.75" customHeight="1">
      <c r="O499" s="168"/>
    </row>
    <row r="500" ht="12.75" customHeight="1">
      <c r="O500" s="168"/>
    </row>
    <row r="501" ht="12.75" customHeight="1">
      <c r="O501" s="168"/>
    </row>
    <row r="502" ht="12.75" customHeight="1">
      <c r="O502" s="168"/>
    </row>
    <row r="503" ht="12.75" customHeight="1">
      <c r="O503" s="168"/>
    </row>
    <row r="504" ht="12.75" customHeight="1">
      <c r="O504" s="168"/>
    </row>
    <row r="505" ht="12.75" customHeight="1">
      <c r="O505" s="168"/>
    </row>
    <row r="506" ht="12.75" customHeight="1">
      <c r="O506" s="168"/>
    </row>
    <row r="507" ht="12.75" customHeight="1">
      <c r="O507" s="168"/>
    </row>
    <row r="508" ht="12.75" customHeight="1">
      <c r="O508" s="168"/>
    </row>
    <row r="509" ht="12.75" customHeight="1">
      <c r="O509" s="168"/>
    </row>
    <row r="510" ht="12.75" customHeight="1">
      <c r="O510" s="168"/>
    </row>
    <row r="511" ht="12.75" customHeight="1">
      <c r="O511" s="168"/>
    </row>
    <row r="512" ht="12.75" customHeight="1">
      <c r="O512" s="168"/>
    </row>
    <row r="513" ht="12.75" customHeight="1">
      <c r="O513" s="168"/>
    </row>
    <row r="514" ht="12.75" customHeight="1">
      <c r="O514" s="168"/>
    </row>
    <row r="515" ht="12.75" customHeight="1">
      <c r="O515" s="168"/>
    </row>
    <row r="516" ht="12.75" customHeight="1">
      <c r="O516" s="168"/>
    </row>
    <row r="517" ht="12.75" customHeight="1">
      <c r="O517" s="168"/>
    </row>
    <row r="518" ht="12.75" customHeight="1">
      <c r="O518" s="168"/>
    </row>
    <row r="519" ht="12.75" customHeight="1">
      <c r="O519" s="168"/>
    </row>
    <row r="520" ht="12.75" customHeight="1">
      <c r="O520" s="168"/>
    </row>
    <row r="521" ht="12.75" customHeight="1">
      <c r="O521" s="168"/>
    </row>
    <row r="522" ht="12.75" customHeight="1">
      <c r="O522" s="168"/>
    </row>
    <row r="523" ht="12.75" customHeight="1">
      <c r="O523" s="168"/>
    </row>
    <row r="524" ht="12.75" customHeight="1">
      <c r="O524" s="168"/>
    </row>
    <row r="525" ht="12.75" customHeight="1">
      <c r="O525" s="168"/>
    </row>
    <row r="526" ht="12.75" customHeight="1">
      <c r="O526" s="168"/>
    </row>
    <row r="527" ht="12.75" customHeight="1">
      <c r="O527" s="168"/>
    </row>
    <row r="528" ht="12.75" customHeight="1">
      <c r="O528" s="168"/>
    </row>
    <row r="529" ht="12.75" customHeight="1">
      <c r="O529" s="168"/>
    </row>
    <row r="530" ht="12.75" customHeight="1">
      <c r="O530" s="168"/>
    </row>
    <row r="531" ht="12.75" customHeight="1">
      <c r="O531" s="168"/>
    </row>
    <row r="532" ht="12.75" customHeight="1">
      <c r="O532" s="168"/>
    </row>
    <row r="533" ht="12.75" customHeight="1">
      <c r="O533" s="168"/>
    </row>
    <row r="534" ht="12.75" customHeight="1">
      <c r="O534" s="168"/>
    </row>
    <row r="535" ht="12.75" customHeight="1">
      <c r="O535" s="168"/>
    </row>
    <row r="536" ht="12.75" customHeight="1">
      <c r="O536" s="168"/>
    </row>
    <row r="537" ht="12.75" customHeight="1">
      <c r="O537" s="168"/>
    </row>
    <row r="538" ht="12.75" customHeight="1">
      <c r="O538" s="168"/>
    </row>
    <row r="539" ht="12.75" customHeight="1">
      <c r="O539" s="168"/>
    </row>
    <row r="540" ht="12.75" customHeight="1">
      <c r="O540" s="168"/>
    </row>
    <row r="541" ht="12.75" customHeight="1">
      <c r="O541" s="168"/>
    </row>
    <row r="542" ht="12.75" customHeight="1">
      <c r="O542" s="168"/>
    </row>
    <row r="543" ht="12.75" customHeight="1">
      <c r="O543" s="168"/>
    </row>
    <row r="544" ht="12.75" customHeight="1">
      <c r="O544" s="168"/>
    </row>
    <row r="545" ht="12.75" customHeight="1">
      <c r="O545" s="168"/>
    </row>
    <row r="546" ht="12.75" customHeight="1">
      <c r="O546" s="168"/>
    </row>
    <row r="547" ht="12.75" customHeight="1">
      <c r="O547" s="168"/>
    </row>
    <row r="548" ht="12.75" customHeight="1">
      <c r="O548" s="168"/>
    </row>
    <row r="549" ht="12.75" customHeight="1">
      <c r="O549" s="168"/>
    </row>
    <row r="550" ht="12.75" customHeight="1">
      <c r="O550" s="168"/>
    </row>
    <row r="551" ht="12.75" customHeight="1">
      <c r="O551" s="168"/>
    </row>
    <row r="552" ht="12.75" customHeight="1">
      <c r="O552" s="168"/>
    </row>
    <row r="553" ht="12.75" customHeight="1">
      <c r="O553" s="168"/>
    </row>
    <row r="554" ht="12.75" customHeight="1">
      <c r="O554" s="168"/>
    </row>
    <row r="555" ht="12.75" customHeight="1">
      <c r="O555" s="168"/>
    </row>
    <row r="556" ht="12.75" customHeight="1">
      <c r="O556" s="168"/>
    </row>
    <row r="557" ht="12.75" customHeight="1">
      <c r="O557" s="168"/>
    </row>
    <row r="558" ht="12.75" customHeight="1">
      <c r="O558" s="168"/>
    </row>
    <row r="559" ht="12.75" customHeight="1">
      <c r="O559" s="168"/>
    </row>
    <row r="560" ht="12.75" customHeight="1">
      <c r="O560" s="168"/>
    </row>
    <row r="561" ht="12.75" customHeight="1">
      <c r="O561" s="168"/>
    </row>
    <row r="562" ht="12.75" customHeight="1">
      <c r="O562" s="168"/>
    </row>
    <row r="563" ht="12.75" customHeight="1">
      <c r="O563" s="168"/>
    </row>
    <row r="564" ht="12.75" customHeight="1">
      <c r="O564" s="168"/>
    </row>
    <row r="565" ht="12.75" customHeight="1">
      <c r="O565" s="168"/>
    </row>
    <row r="566" ht="12.75" customHeight="1">
      <c r="O566" s="168"/>
    </row>
    <row r="567" ht="12.75" customHeight="1">
      <c r="O567" s="168"/>
    </row>
    <row r="568" ht="12.75" customHeight="1">
      <c r="O568" s="168"/>
    </row>
    <row r="569" ht="12.75" customHeight="1">
      <c r="O569" s="168"/>
    </row>
    <row r="570" ht="12.75" customHeight="1">
      <c r="O570" s="168"/>
    </row>
    <row r="571" ht="12.75" customHeight="1">
      <c r="O571" s="168"/>
    </row>
    <row r="572" ht="12.75" customHeight="1">
      <c r="O572" s="168"/>
    </row>
    <row r="573" ht="12.75" customHeight="1">
      <c r="O573" s="168"/>
    </row>
    <row r="574" ht="12.75" customHeight="1">
      <c r="O574" s="168"/>
    </row>
    <row r="575" ht="12.75" customHeight="1">
      <c r="O575" s="168"/>
    </row>
    <row r="576" ht="12.75" customHeight="1">
      <c r="O576" s="168"/>
    </row>
    <row r="577" ht="12.75" customHeight="1">
      <c r="O577" s="168"/>
    </row>
    <row r="578" ht="12.75" customHeight="1">
      <c r="O578" s="168"/>
    </row>
    <row r="579" ht="12.75" customHeight="1">
      <c r="O579" s="168"/>
    </row>
    <row r="580" ht="12.75" customHeight="1">
      <c r="O580" s="168"/>
    </row>
    <row r="581" ht="12.75" customHeight="1">
      <c r="O581" s="168"/>
    </row>
    <row r="582" ht="12.75" customHeight="1">
      <c r="O582" s="168"/>
    </row>
    <row r="583" ht="12.75" customHeight="1">
      <c r="O583" s="168"/>
    </row>
    <row r="584" ht="12.75" customHeight="1">
      <c r="O584" s="168"/>
    </row>
    <row r="585" ht="12.75" customHeight="1">
      <c r="O585" s="168"/>
    </row>
    <row r="586" ht="12.75" customHeight="1">
      <c r="O586" s="168"/>
    </row>
    <row r="587" ht="12.75" customHeight="1">
      <c r="O587" s="168"/>
    </row>
    <row r="588" ht="12.75" customHeight="1">
      <c r="O588" s="168"/>
    </row>
    <row r="589" ht="12.75" customHeight="1">
      <c r="O589" s="168"/>
    </row>
    <row r="590" ht="12.75" customHeight="1">
      <c r="O590" s="168"/>
    </row>
    <row r="591" ht="12.75" customHeight="1">
      <c r="O591" s="168"/>
    </row>
    <row r="592" ht="12.75" customHeight="1">
      <c r="O592" s="168"/>
    </row>
    <row r="593" ht="12.75" customHeight="1">
      <c r="O593" s="168"/>
    </row>
    <row r="594" ht="12.75" customHeight="1">
      <c r="O594" s="168"/>
    </row>
    <row r="595" ht="12.75" customHeight="1">
      <c r="O595" s="168"/>
    </row>
    <row r="596" ht="12.75" customHeight="1">
      <c r="O596" s="168"/>
    </row>
    <row r="597" ht="12.75" customHeight="1">
      <c r="O597" s="168"/>
    </row>
    <row r="598" ht="12.75" customHeight="1">
      <c r="O598" s="168"/>
    </row>
    <row r="599" ht="12.75" customHeight="1">
      <c r="O599" s="168"/>
    </row>
    <row r="600" ht="12.75" customHeight="1">
      <c r="O600" s="168"/>
    </row>
    <row r="601" ht="12.75" customHeight="1">
      <c r="O601" s="168"/>
    </row>
    <row r="602" ht="12.75" customHeight="1">
      <c r="O602" s="168"/>
    </row>
    <row r="603" ht="12.75" customHeight="1">
      <c r="O603" s="168"/>
    </row>
    <row r="604" ht="12.75" customHeight="1">
      <c r="O604" s="168"/>
    </row>
    <row r="605" ht="12.75" customHeight="1">
      <c r="O605" s="168"/>
    </row>
    <row r="606" ht="12.75" customHeight="1">
      <c r="O606" s="168"/>
    </row>
    <row r="607" ht="12.75" customHeight="1">
      <c r="O607" s="168"/>
    </row>
    <row r="608" ht="12.75" customHeight="1">
      <c r="O608" s="168"/>
    </row>
    <row r="609" ht="12.75" customHeight="1">
      <c r="O609" s="168"/>
    </row>
    <row r="610" ht="12.75" customHeight="1">
      <c r="O610" s="168"/>
    </row>
    <row r="611" ht="12.75" customHeight="1">
      <c r="O611" s="168"/>
    </row>
    <row r="612" ht="12.75" customHeight="1">
      <c r="O612" s="168"/>
    </row>
    <row r="613" ht="12.75" customHeight="1">
      <c r="O613" s="168"/>
    </row>
    <row r="614" ht="12.75" customHeight="1">
      <c r="O614" s="168"/>
    </row>
    <row r="615" ht="12.75" customHeight="1">
      <c r="O615" s="168"/>
    </row>
    <row r="616" ht="12.75" customHeight="1">
      <c r="O616" s="168"/>
    </row>
    <row r="617" ht="12.75" customHeight="1">
      <c r="O617" s="168"/>
    </row>
    <row r="618" ht="12.75" customHeight="1">
      <c r="O618" s="168"/>
    </row>
    <row r="619" ht="12.75" customHeight="1">
      <c r="O619" s="168"/>
    </row>
    <row r="620" ht="12.75" customHeight="1">
      <c r="O620" s="168"/>
    </row>
    <row r="621" ht="12.75" customHeight="1">
      <c r="O621" s="168"/>
    </row>
    <row r="622" ht="12.75" customHeight="1">
      <c r="O622" s="168"/>
    </row>
    <row r="623" ht="12.75" customHeight="1">
      <c r="O623" s="168"/>
    </row>
    <row r="624" ht="12.75" customHeight="1">
      <c r="O624" s="168"/>
    </row>
    <row r="625" ht="12.75" customHeight="1">
      <c r="O625" s="168"/>
    </row>
    <row r="626" ht="12.75" customHeight="1">
      <c r="O626" s="168"/>
    </row>
    <row r="627" ht="12.75" customHeight="1">
      <c r="O627" s="168"/>
    </row>
    <row r="628" ht="12.75" customHeight="1">
      <c r="O628" s="168"/>
    </row>
    <row r="629" ht="12.75" customHeight="1">
      <c r="O629" s="168"/>
    </row>
    <row r="630" ht="12.75" customHeight="1">
      <c r="O630" s="168"/>
    </row>
    <row r="631" ht="12.75" customHeight="1">
      <c r="O631" s="168"/>
    </row>
    <row r="632" ht="12.75" customHeight="1">
      <c r="O632" s="168"/>
    </row>
    <row r="633" ht="12.75" customHeight="1">
      <c r="O633" s="168"/>
    </row>
    <row r="634" ht="12.75" customHeight="1">
      <c r="O634" s="168"/>
    </row>
    <row r="635" ht="12.75" customHeight="1">
      <c r="O635" s="168"/>
    </row>
    <row r="636" ht="12.75" customHeight="1">
      <c r="O636" s="168"/>
    </row>
    <row r="637" ht="12.75" customHeight="1">
      <c r="O637" s="168"/>
    </row>
    <row r="638" ht="12.75" customHeight="1">
      <c r="O638" s="168"/>
    </row>
    <row r="639" ht="12.75" customHeight="1">
      <c r="O639" s="168"/>
    </row>
    <row r="640" ht="12.75" customHeight="1">
      <c r="O640" s="168"/>
    </row>
    <row r="641" ht="12.75" customHeight="1">
      <c r="O641" s="168"/>
    </row>
    <row r="642" ht="12.75" customHeight="1">
      <c r="O642" s="168"/>
    </row>
    <row r="643" ht="12.75" customHeight="1">
      <c r="O643" s="168"/>
    </row>
    <row r="644" ht="12.75" customHeight="1">
      <c r="O644" s="168"/>
    </row>
    <row r="645" ht="12.75" customHeight="1">
      <c r="O645" s="168"/>
    </row>
    <row r="646" ht="12.75" customHeight="1">
      <c r="O646" s="168"/>
    </row>
    <row r="647" ht="12.75" customHeight="1">
      <c r="O647" s="168"/>
    </row>
    <row r="648" ht="12.75" customHeight="1">
      <c r="O648" s="168"/>
    </row>
    <row r="649" ht="12.75" customHeight="1">
      <c r="O649" s="168"/>
    </row>
    <row r="650" ht="12.75" customHeight="1">
      <c r="O650" s="168"/>
    </row>
    <row r="651" ht="12.75" customHeight="1">
      <c r="O651" s="168"/>
    </row>
    <row r="652" ht="12.75" customHeight="1">
      <c r="O652" s="168"/>
    </row>
    <row r="653" ht="12.75" customHeight="1">
      <c r="O653" s="168"/>
    </row>
    <row r="654" ht="12.75" customHeight="1">
      <c r="O654" s="168"/>
    </row>
    <row r="655" ht="12.75" customHeight="1">
      <c r="O655" s="168"/>
    </row>
    <row r="656" ht="12.75" customHeight="1">
      <c r="O656" s="168"/>
    </row>
    <row r="657" ht="12.75" customHeight="1">
      <c r="O657" s="168"/>
    </row>
    <row r="658" ht="12.75" customHeight="1">
      <c r="O658" s="168"/>
    </row>
    <row r="659" ht="12.75" customHeight="1">
      <c r="O659" s="168"/>
    </row>
    <row r="660" ht="12.75" customHeight="1">
      <c r="O660" s="168"/>
    </row>
    <row r="661" ht="12.75" customHeight="1">
      <c r="O661" s="168"/>
    </row>
    <row r="662" ht="12.75" customHeight="1">
      <c r="O662" s="168"/>
    </row>
    <row r="663" ht="12.75" customHeight="1">
      <c r="O663" s="168"/>
    </row>
    <row r="664" ht="12.75" customHeight="1">
      <c r="O664" s="168"/>
    </row>
    <row r="665" ht="12.75" customHeight="1">
      <c r="O665" s="168"/>
    </row>
    <row r="666" ht="12.75" customHeight="1">
      <c r="O666" s="168"/>
    </row>
    <row r="667" ht="12.75" customHeight="1">
      <c r="O667" s="168"/>
    </row>
    <row r="668" ht="12.75" customHeight="1">
      <c r="O668" s="168"/>
    </row>
    <row r="669" ht="12.75" customHeight="1">
      <c r="O669" s="168"/>
    </row>
    <row r="670" ht="12.75" customHeight="1">
      <c r="O670" s="168"/>
    </row>
    <row r="671" ht="12.75" customHeight="1">
      <c r="O671" s="168"/>
    </row>
    <row r="672" ht="12.75" customHeight="1">
      <c r="O672" s="168"/>
    </row>
    <row r="673" ht="12.75" customHeight="1">
      <c r="O673" s="168"/>
    </row>
    <row r="674" ht="12.75" customHeight="1">
      <c r="O674" s="168"/>
    </row>
    <row r="675" ht="12.75" customHeight="1">
      <c r="O675" s="168"/>
    </row>
    <row r="676" ht="12.75" customHeight="1">
      <c r="O676" s="168"/>
    </row>
    <row r="677" ht="12.75" customHeight="1">
      <c r="O677" s="168"/>
    </row>
    <row r="678" ht="12.75" customHeight="1">
      <c r="O678" s="168"/>
    </row>
    <row r="679" ht="12.75" customHeight="1">
      <c r="O679" s="168"/>
    </row>
    <row r="680" ht="12.75" customHeight="1">
      <c r="O680" s="168"/>
    </row>
    <row r="681" ht="12.75" customHeight="1">
      <c r="O681" s="168"/>
    </row>
    <row r="682" ht="12.75" customHeight="1">
      <c r="O682" s="168"/>
    </row>
    <row r="683" ht="12.75" customHeight="1">
      <c r="O683" s="168"/>
    </row>
    <row r="684" ht="12.75" customHeight="1">
      <c r="O684" s="168"/>
    </row>
    <row r="685" ht="12.75" customHeight="1">
      <c r="O685" s="168"/>
    </row>
    <row r="686" ht="12.75" customHeight="1">
      <c r="O686" s="168"/>
    </row>
    <row r="687" ht="12.75" customHeight="1">
      <c r="O687" s="168"/>
    </row>
    <row r="688" ht="12.75" customHeight="1">
      <c r="O688" s="168"/>
    </row>
    <row r="689" ht="12.75" customHeight="1">
      <c r="O689" s="168"/>
    </row>
    <row r="690" ht="12.75" customHeight="1">
      <c r="O690" s="168"/>
    </row>
    <row r="691" ht="12.75" customHeight="1">
      <c r="O691" s="168"/>
    </row>
    <row r="692" ht="12.75" customHeight="1">
      <c r="O692" s="168"/>
    </row>
    <row r="693" ht="12.75" customHeight="1">
      <c r="O693" s="168"/>
    </row>
    <row r="694" ht="12.75" customHeight="1">
      <c r="O694" s="168"/>
    </row>
    <row r="695" ht="12.75" customHeight="1">
      <c r="O695" s="168"/>
    </row>
    <row r="696" ht="12.75" customHeight="1">
      <c r="O696" s="168"/>
    </row>
    <row r="697" ht="12.75" customHeight="1">
      <c r="O697" s="168"/>
    </row>
    <row r="698" ht="12.75" customHeight="1">
      <c r="O698" s="168"/>
    </row>
    <row r="699" ht="12.75" customHeight="1">
      <c r="O699" s="168"/>
    </row>
    <row r="700" ht="12.75" customHeight="1">
      <c r="O700" s="168"/>
    </row>
    <row r="701" ht="12.75" customHeight="1">
      <c r="O701" s="168"/>
    </row>
    <row r="702" ht="12.75" customHeight="1">
      <c r="O702" s="168"/>
    </row>
    <row r="703" ht="12.75" customHeight="1">
      <c r="O703" s="168"/>
    </row>
    <row r="704" ht="12.75" customHeight="1">
      <c r="O704" s="168"/>
    </row>
    <row r="705" ht="12.75" customHeight="1">
      <c r="O705" s="168"/>
    </row>
    <row r="706" ht="12.75" customHeight="1">
      <c r="O706" s="168"/>
    </row>
    <row r="707" ht="12.75" customHeight="1">
      <c r="O707" s="168"/>
    </row>
    <row r="708" ht="12.75" customHeight="1">
      <c r="O708" s="168"/>
    </row>
    <row r="709" ht="12.75" customHeight="1">
      <c r="O709" s="168"/>
    </row>
    <row r="710" ht="12.75" customHeight="1">
      <c r="O710" s="168"/>
    </row>
    <row r="711" ht="12.75" customHeight="1">
      <c r="O711" s="168"/>
    </row>
    <row r="712" ht="12.75" customHeight="1">
      <c r="O712" s="168"/>
    </row>
    <row r="713" ht="12.75" customHeight="1">
      <c r="O713" s="168"/>
    </row>
    <row r="714" ht="12.75" customHeight="1">
      <c r="O714" s="168"/>
    </row>
    <row r="715" ht="12.75" customHeight="1">
      <c r="O715" s="168"/>
    </row>
    <row r="716" ht="12.75" customHeight="1">
      <c r="O716" s="168"/>
    </row>
    <row r="717" ht="12.75" customHeight="1">
      <c r="O717" s="168"/>
    </row>
    <row r="718" ht="12.75" customHeight="1">
      <c r="O718" s="168"/>
    </row>
    <row r="719" ht="12.75" customHeight="1">
      <c r="O719" s="168"/>
    </row>
    <row r="720" ht="12.75" customHeight="1">
      <c r="O720" s="168"/>
    </row>
    <row r="721" ht="12.75" customHeight="1">
      <c r="O721" s="168"/>
    </row>
    <row r="722" ht="12.75" customHeight="1">
      <c r="O722" s="168"/>
    </row>
    <row r="723" ht="12.75" customHeight="1">
      <c r="O723" s="168"/>
    </row>
    <row r="724" ht="12.75" customHeight="1">
      <c r="O724" s="168"/>
    </row>
    <row r="725" ht="12.75" customHeight="1">
      <c r="O725" s="168"/>
    </row>
    <row r="726" ht="12.75" customHeight="1">
      <c r="O726" s="168"/>
    </row>
    <row r="727" ht="12.75" customHeight="1">
      <c r="O727" s="168"/>
    </row>
    <row r="728" ht="12.75" customHeight="1">
      <c r="O728" s="168"/>
    </row>
    <row r="729" ht="12.75" customHeight="1">
      <c r="O729" s="168"/>
    </row>
    <row r="730" ht="12.75" customHeight="1">
      <c r="O730" s="168"/>
    </row>
    <row r="731" ht="12.75" customHeight="1">
      <c r="O731" s="168"/>
    </row>
    <row r="732" ht="12.75" customHeight="1">
      <c r="O732" s="168"/>
    </row>
    <row r="733" ht="12.75" customHeight="1">
      <c r="O733" s="168"/>
    </row>
    <row r="734" ht="12.75" customHeight="1">
      <c r="O734" s="168"/>
    </row>
    <row r="735" ht="12.75" customHeight="1">
      <c r="O735" s="168"/>
    </row>
    <row r="736" ht="12.75" customHeight="1">
      <c r="O736" s="168"/>
    </row>
    <row r="737" ht="12.75" customHeight="1">
      <c r="O737" s="168"/>
    </row>
    <row r="738" ht="12.75" customHeight="1">
      <c r="O738" s="168"/>
    </row>
    <row r="739" ht="12.75" customHeight="1">
      <c r="O739" s="168"/>
    </row>
    <row r="740" ht="12.75" customHeight="1">
      <c r="O740" s="168"/>
    </row>
    <row r="741" ht="12.75" customHeight="1">
      <c r="O741" s="168"/>
    </row>
    <row r="742" ht="12.75" customHeight="1">
      <c r="O742" s="168"/>
    </row>
    <row r="743" ht="12.75" customHeight="1">
      <c r="O743" s="168"/>
    </row>
    <row r="744" ht="12.75" customHeight="1">
      <c r="O744" s="168"/>
    </row>
    <row r="745" ht="12.75" customHeight="1">
      <c r="O745" s="168"/>
    </row>
    <row r="746" ht="12.75" customHeight="1">
      <c r="O746" s="168"/>
    </row>
    <row r="747" ht="12.75" customHeight="1">
      <c r="O747" s="168"/>
    </row>
    <row r="748" ht="12.75" customHeight="1">
      <c r="O748" s="168"/>
    </row>
    <row r="749" ht="12.75" customHeight="1">
      <c r="O749" s="168"/>
    </row>
    <row r="750" ht="12.75" customHeight="1">
      <c r="O750" s="168"/>
    </row>
    <row r="751" ht="12.75" customHeight="1">
      <c r="O751" s="168"/>
    </row>
    <row r="752" ht="12.75" customHeight="1">
      <c r="O752" s="168"/>
    </row>
    <row r="753" ht="12.75" customHeight="1">
      <c r="O753" s="168"/>
    </row>
    <row r="754" ht="12.75" customHeight="1">
      <c r="O754" s="168"/>
    </row>
    <row r="755" ht="12.75" customHeight="1">
      <c r="O755" s="168"/>
    </row>
    <row r="756" ht="12.75" customHeight="1">
      <c r="O756" s="168"/>
    </row>
    <row r="757" ht="12.75" customHeight="1">
      <c r="O757" s="168"/>
    </row>
    <row r="758" ht="12.75" customHeight="1">
      <c r="O758" s="168"/>
    </row>
    <row r="759" ht="12.75" customHeight="1">
      <c r="O759" s="168"/>
    </row>
    <row r="760" ht="12.75" customHeight="1">
      <c r="O760" s="168"/>
    </row>
    <row r="761" ht="12.75" customHeight="1">
      <c r="O761" s="168"/>
    </row>
    <row r="762" ht="12.75" customHeight="1">
      <c r="O762" s="168"/>
    </row>
    <row r="763" ht="12.75" customHeight="1">
      <c r="O763" s="168"/>
    </row>
    <row r="764" ht="12.75" customHeight="1">
      <c r="O764" s="168"/>
    </row>
    <row r="765" ht="12.75" customHeight="1">
      <c r="O765" s="168"/>
    </row>
    <row r="766" ht="12.75" customHeight="1">
      <c r="O766" s="168"/>
    </row>
    <row r="767" ht="12.75" customHeight="1">
      <c r="O767" s="168"/>
    </row>
    <row r="768" ht="12.75" customHeight="1">
      <c r="O768" s="168"/>
    </row>
    <row r="769" ht="12.75" customHeight="1">
      <c r="O769" s="168"/>
    </row>
    <row r="770" ht="12.75" customHeight="1">
      <c r="O770" s="168"/>
    </row>
    <row r="771" ht="12.75" customHeight="1">
      <c r="O771" s="168"/>
    </row>
    <row r="772" ht="12.75" customHeight="1">
      <c r="O772" s="168"/>
    </row>
    <row r="773" ht="12.75" customHeight="1">
      <c r="O773" s="168"/>
    </row>
    <row r="774" ht="12.75" customHeight="1">
      <c r="O774" s="168"/>
    </row>
    <row r="775" ht="12.75" customHeight="1">
      <c r="O775" s="168"/>
    </row>
    <row r="776" ht="12.75" customHeight="1">
      <c r="O776" s="168"/>
    </row>
    <row r="777" ht="12.75" customHeight="1">
      <c r="O777" s="168"/>
    </row>
    <row r="778" ht="12.75" customHeight="1">
      <c r="O778" s="168"/>
    </row>
    <row r="779" ht="12.75" customHeight="1">
      <c r="O779" s="168"/>
    </row>
    <row r="780" ht="12.75" customHeight="1">
      <c r="O780" s="168"/>
    </row>
    <row r="781" ht="12.75" customHeight="1">
      <c r="O781" s="168"/>
    </row>
    <row r="782" ht="12.75" customHeight="1">
      <c r="O782" s="168"/>
    </row>
    <row r="783" ht="12.75" customHeight="1">
      <c r="O783" s="168"/>
    </row>
    <row r="784" ht="12.75" customHeight="1">
      <c r="O784" s="168"/>
    </row>
    <row r="785" ht="12.75" customHeight="1">
      <c r="O785" s="168"/>
    </row>
    <row r="786" ht="12.75" customHeight="1">
      <c r="O786" s="168"/>
    </row>
    <row r="787" ht="12.75" customHeight="1">
      <c r="O787" s="168"/>
    </row>
    <row r="788" ht="12.75" customHeight="1">
      <c r="O788" s="168"/>
    </row>
    <row r="789" ht="12.75" customHeight="1">
      <c r="O789" s="168"/>
    </row>
    <row r="790" ht="12.75" customHeight="1">
      <c r="O790" s="168"/>
    </row>
    <row r="791" ht="12.75" customHeight="1">
      <c r="O791" s="168"/>
    </row>
    <row r="792" ht="12.75" customHeight="1">
      <c r="O792" s="168"/>
    </row>
    <row r="793" ht="12.75" customHeight="1">
      <c r="O793" s="168"/>
    </row>
    <row r="794" ht="12.75" customHeight="1">
      <c r="O794" s="168"/>
    </row>
    <row r="795" ht="12.75" customHeight="1">
      <c r="O795" s="168"/>
    </row>
    <row r="796" ht="12.75" customHeight="1">
      <c r="O796" s="168"/>
    </row>
    <row r="797" ht="12.75" customHeight="1">
      <c r="O797" s="168"/>
    </row>
    <row r="798" ht="12.75" customHeight="1">
      <c r="O798" s="168"/>
    </row>
    <row r="799" ht="12.75" customHeight="1">
      <c r="O799" s="168"/>
    </row>
    <row r="800" ht="12.75" customHeight="1">
      <c r="O800" s="168"/>
    </row>
    <row r="801" ht="12.75" customHeight="1">
      <c r="O801" s="168"/>
    </row>
    <row r="802" ht="12.75" customHeight="1">
      <c r="O802" s="168"/>
    </row>
    <row r="803" ht="12.75" customHeight="1">
      <c r="O803" s="168"/>
    </row>
    <row r="804" ht="12.75" customHeight="1">
      <c r="O804" s="168"/>
    </row>
    <row r="805" ht="12.75" customHeight="1">
      <c r="O805" s="168"/>
    </row>
    <row r="806" ht="12.75" customHeight="1">
      <c r="O806" s="168"/>
    </row>
    <row r="807" ht="12.75" customHeight="1">
      <c r="O807" s="168"/>
    </row>
    <row r="808" ht="12.75" customHeight="1">
      <c r="O808" s="168"/>
    </row>
    <row r="809" ht="12.75" customHeight="1">
      <c r="O809" s="168"/>
    </row>
    <row r="810" ht="12.75" customHeight="1">
      <c r="O810" s="168"/>
    </row>
    <row r="811" ht="12.75" customHeight="1">
      <c r="O811" s="168"/>
    </row>
    <row r="812" ht="12.75" customHeight="1">
      <c r="O812" s="168"/>
    </row>
    <row r="813" ht="12.75" customHeight="1">
      <c r="O813" s="168"/>
    </row>
    <row r="814" ht="12.75" customHeight="1">
      <c r="O814" s="168"/>
    </row>
    <row r="815" ht="12.75" customHeight="1">
      <c r="O815" s="168"/>
    </row>
    <row r="816" ht="12.75" customHeight="1">
      <c r="O816" s="168"/>
    </row>
    <row r="817" ht="12.75" customHeight="1">
      <c r="O817" s="168"/>
    </row>
    <row r="818" ht="12.75" customHeight="1">
      <c r="O818" s="168"/>
    </row>
    <row r="819" ht="12.75" customHeight="1">
      <c r="O819" s="168"/>
    </row>
    <row r="820" ht="12.75" customHeight="1">
      <c r="O820" s="168"/>
    </row>
    <row r="821" ht="12.75" customHeight="1">
      <c r="O821" s="168"/>
    </row>
    <row r="822" ht="12.75" customHeight="1">
      <c r="O822" s="168"/>
    </row>
    <row r="823" ht="12.75" customHeight="1">
      <c r="O823" s="168"/>
    </row>
    <row r="824" ht="12.75" customHeight="1">
      <c r="O824" s="168"/>
    </row>
    <row r="825" ht="12.75" customHeight="1">
      <c r="O825" s="168"/>
    </row>
    <row r="826" ht="12.75" customHeight="1">
      <c r="O826" s="168"/>
    </row>
    <row r="827" ht="12.75" customHeight="1">
      <c r="O827" s="168"/>
    </row>
    <row r="828" ht="12.75" customHeight="1">
      <c r="O828" s="168"/>
    </row>
    <row r="829" ht="12.75" customHeight="1">
      <c r="O829" s="168"/>
    </row>
    <row r="830" ht="12.75" customHeight="1">
      <c r="O830" s="168"/>
    </row>
    <row r="831" ht="12.75" customHeight="1">
      <c r="O831" s="168"/>
    </row>
    <row r="832" ht="12.75" customHeight="1">
      <c r="O832" s="168"/>
    </row>
    <row r="833" ht="12.75" customHeight="1">
      <c r="O833" s="168"/>
    </row>
    <row r="834" ht="12.75" customHeight="1">
      <c r="O834" s="168"/>
    </row>
    <row r="835" ht="12.75" customHeight="1">
      <c r="O835" s="168"/>
    </row>
    <row r="836" ht="12.75" customHeight="1">
      <c r="O836" s="168"/>
    </row>
    <row r="837" ht="12.75" customHeight="1">
      <c r="O837" s="168"/>
    </row>
    <row r="838" ht="12.75" customHeight="1">
      <c r="O838" s="168"/>
    </row>
    <row r="839" ht="12.75" customHeight="1">
      <c r="O839" s="168"/>
    </row>
    <row r="840" ht="12.75" customHeight="1">
      <c r="O840" s="168"/>
    </row>
    <row r="841" ht="12.75" customHeight="1">
      <c r="O841" s="168"/>
    </row>
    <row r="842" ht="12.75" customHeight="1">
      <c r="O842" s="168"/>
    </row>
    <row r="843" ht="12.75" customHeight="1">
      <c r="O843" s="168"/>
    </row>
    <row r="844" ht="12.75" customHeight="1">
      <c r="O844" s="168"/>
    </row>
    <row r="845" ht="12.75" customHeight="1">
      <c r="O845" s="168"/>
    </row>
    <row r="846" ht="12.75" customHeight="1">
      <c r="O846" s="168"/>
    </row>
    <row r="847" ht="12.75" customHeight="1">
      <c r="O847" s="168"/>
    </row>
    <row r="848" ht="12.75" customHeight="1">
      <c r="O848" s="168"/>
    </row>
    <row r="849" ht="12.75" customHeight="1">
      <c r="O849" s="168"/>
    </row>
    <row r="850" ht="12.75" customHeight="1">
      <c r="O850" s="168"/>
    </row>
    <row r="851" ht="12.75" customHeight="1">
      <c r="O851" s="168"/>
    </row>
    <row r="852" ht="12.75" customHeight="1">
      <c r="O852" s="168"/>
    </row>
    <row r="853" ht="12.75" customHeight="1">
      <c r="O853" s="168"/>
    </row>
    <row r="854" ht="12.75" customHeight="1">
      <c r="O854" s="168"/>
    </row>
    <row r="855" ht="12.75" customHeight="1">
      <c r="O855" s="168"/>
    </row>
    <row r="856" ht="12.75" customHeight="1">
      <c r="O856" s="168"/>
    </row>
    <row r="857" ht="12.75" customHeight="1">
      <c r="O857" s="168"/>
    </row>
    <row r="858" ht="12.75" customHeight="1">
      <c r="O858" s="168"/>
    </row>
    <row r="859" ht="12.75" customHeight="1">
      <c r="O859" s="168"/>
    </row>
    <row r="860" ht="12.75" customHeight="1">
      <c r="O860" s="168"/>
    </row>
    <row r="861" ht="12.75" customHeight="1">
      <c r="O861" s="168"/>
    </row>
    <row r="862" ht="12.75" customHeight="1">
      <c r="O862" s="168"/>
    </row>
    <row r="863" ht="12.75" customHeight="1">
      <c r="O863" s="168"/>
    </row>
    <row r="864" ht="12.75" customHeight="1">
      <c r="O864" s="168"/>
    </row>
    <row r="865" ht="12.75" customHeight="1">
      <c r="O865" s="168"/>
    </row>
    <row r="866" ht="12.75" customHeight="1">
      <c r="O866" s="168"/>
    </row>
    <row r="867" ht="12.75" customHeight="1">
      <c r="O867" s="168"/>
    </row>
    <row r="868" ht="12.75" customHeight="1">
      <c r="O868" s="168"/>
    </row>
    <row r="869" ht="12.75" customHeight="1">
      <c r="O869" s="168"/>
    </row>
    <row r="870" ht="12.75" customHeight="1">
      <c r="O870" s="168"/>
    </row>
    <row r="871" ht="12.75" customHeight="1">
      <c r="O871" s="168"/>
    </row>
    <row r="872" ht="12.75" customHeight="1">
      <c r="O872" s="168"/>
    </row>
    <row r="873" ht="12.75" customHeight="1">
      <c r="O873" s="168"/>
    </row>
    <row r="874" ht="12.75" customHeight="1">
      <c r="O874" s="168"/>
    </row>
    <row r="875" ht="12.75" customHeight="1">
      <c r="O875" s="168"/>
    </row>
    <row r="876" ht="12.75" customHeight="1">
      <c r="O876" s="168"/>
    </row>
    <row r="877" ht="12.75" customHeight="1">
      <c r="O877" s="168"/>
    </row>
    <row r="878" ht="12.75" customHeight="1">
      <c r="O878" s="168"/>
    </row>
    <row r="879" ht="12.75" customHeight="1">
      <c r="O879" s="168"/>
    </row>
    <row r="880" ht="12.75" customHeight="1">
      <c r="O880" s="168"/>
    </row>
    <row r="881" ht="12.75" customHeight="1">
      <c r="O881" s="168"/>
    </row>
    <row r="882" ht="12.75" customHeight="1">
      <c r="O882" s="168"/>
    </row>
    <row r="883" ht="12.75" customHeight="1">
      <c r="O883" s="168"/>
    </row>
    <row r="884" ht="12.75" customHeight="1">
      <c r="O884" s="168"/>
    </row>
    <row r="885" ht="12.75" customHeight="1">
      <c r="O885" s="168"/>
    </row>
    <row r="886" ht="12.75" customHeight="1">
      <c r="O886" s="168"/>
    </row>
    <row r="887" ht="12.75" customHeight="1">
      <c r="O887" s="168"/>
    </row>
    <row r="888" ht="12.75" customHeight="1">
      <c r="O888" s="168"/>
    </row>
    <row r="889" ht="12.75" customHeight="1">
      <c r="O889" s="168"/>
    </row>
    <row r="890" ht="12.75" customHeight="1">
      <c r="O890" s="168"/>
    </row>
    <row r="891" ht="12.75" customHeight="1">
      <c r="O891" s="168"/>
    </row>
    <row r="892" ht="12.75" customHeight="1">
      <c r="O892" s="168"/>
    </row>
    <row r="893" ht="12.75" customHeight="1">
      <c r="O893" s="168"/>
    </row>
    <row r="894" ht="12.75" customHeight="1">
      <c r="O894" s="168"/>
    </row>
    <row r="895" ht="12.75" customHeight="1">
      <c r="O895" s="168"/>
    </row>
    <row r="896" ht="12.75" customHeight="1">
      <c r="O896" s="168"/>
    </row>
    <row r="897" ht="12.75" customHeight="1">
      <c r="O897" s="168"/>
    </row>
    <row r="898" ht="12.75" customHeight="1">
      <c r="O898" s="168"/>
    </row>
    <row r="899" ht="12.75" customHeight="1">
      <c r="O899" s="168"/>
    </row>
    <row r="900" ht="12.75" customHeight="1">
      <c r="O900" s="168"/>
    </row>
    <row r="901" ht="12.75" customHeight="1">
      <c r="O901" s="168"/>
    </row>
    <row r="902" ht="12.75" customHeight="1">
      <c r="O902" s="168"/>
    </row>
    <row r="903" ht="12.75" customHeight="1">
      <c r="O903" s="168"/>
    </row>
    <row r="904" ht="12.75" customHeight="1">
      <c r="O904" s="168"/>
    </row>
    <row r="905" ht="12.75" customHeight="1">
      <c r="O905" s="168"/>
    </row>
    <row r="906" ht="12.75" customHeight="1">
      <c r="O906" s="168"/>
    </row>
    <row r="907" ht="12.75" customHeight="1">
      <c r="O907" s="168"/>
    </row>
    <row r="908" ht="12.75" customHeight="1">
      <c r="O908" s="168"/>
    </row>
    <row r="909" ht="12.75" customHeight="1">
      <c r="O909" s="168"/>
    </row>
    <row r="910" ht="12.75" customHeight="1">
      <c r="O910" s="168"/>
    </row>
    <row r="911" ht="12.75" customHeight="1">
      <c r="O911" s="168"/>
    </row>
    <row r="912" ht="12.75" customHeight="1">
      <c r="O912" s="168"/>
    </row>
    <row r="913" ht="12.75" customHeight="1">
      <c r="O913" s="168"/>
    </row>
    <row r="914" ht="12.75" customHeight="1">
      <c r="O914" s="168"/>
    </row>
    <row r="915" ht="12.75" customHeight="1">
      <c r="O915" s="168"/>
    </row>
    <row r="916" ht="12.75" customHeight="1">
      <c r="O916" s="168"/>
    </row>
    <row r="917" ht="12.75" customHeight="1">
      <c r="O917" s="168"/>
    </row>
    <row r="918" ht="12.75" customHeight="1">
      <c r="O918" s="168"/>
    </row>
    <row r="919" ht="12.75" customHeight="1">
      <c r="O919" s="168"/>
    </row>
    <row r="920" ht="12.75" customHeight="1">
      <c r="O920" s="168"/>
    </row>
    <row r="921" ht="12.75" customHeight="1">
      <c r="O921" s="168"/>
    </row>
    <row r="922" ht="12.75" customHeight="1">
      <c r="O922" s="168"/>
    </row>
    <row r="923" ht="12.75" customHeight="1">
      <c r="O923" s="168"/>
    </row>
    <row r="924" ht="12.75" customHeight="1">
      <c r="O924" s="168"/>
    </row>
    <row r="925" ht="12.75" customHeight="1">
      <c r="O925" s="168"/>
    </row>
    <row r="926" ht="12.75" customHeight="1">
      <c r="O926" s="168"/>
    </row>
    <row r="927" ht="12.75" customHeight="1">
      <c r="O927" s="168"/>
    </row>
    <row r="928" ht="12.75" customHeight="1">
      <c r="O928" s="168"/>
    </row>
    <row r="929" ht="12.75" customHeight="1">
      <c r="O929" s="168"/>
    </row>
    <row r="930" ht="12.75" customHeight="1">
      <c r="O930" s="168"/>
    </row>
    <row r="931" ht="12.75" customHeight="1">
      <c r="O931" s="168"/>
    </row>
    <row r="932" ht="12.75" customHeight="1">
      <c r="O932" s="168"/>
    </row>
    <row r="933" ht="12.75" customHeight="1">
      <c r="O933" s="168"/>
    </row>
    <row r="934" ht="12.75" customHeight="1">
      <c r="O934" s="168"/>
    </row>
    <row r="935" ht="12.75" customHeight="1">
      <c r="O935" s="168"/>
    </row>
    <row r="936" ht="12.75" customHeight="1">
      <c r="O936" s="168"/>
    </row>
    <row r="937" ht="12.75" customHeight="1">
      <c r="O937" s="168"/>
    </row>
    <row r="938" ht="12.75" customHeight="1">
      <c r="O938" s="168"/>
    </row>
    <row r="939" ht="12.75" customHeight="1">
      <c r="O939" s="168"/>
    </row>
    <row r="940" ht="12.75" customHeight="1">
      <c r="O940" s="168"/>
    </row>
    <row r="941" ht="12.75" customHeight="1">
      <c r="O941" s="168"/>
    </row>
    <row r="942" ht="12.75" customHeight="1">
      <c r="O942" s="168"/>
    </row>
    <row r="943" ht="12.75" customHeight="1">
      <c r="O943" s="168"/>
    </row>
    <row r="944" ht="12.75" customHeight="1">
      <c r="O944" s="168"/>
    </row>
    <row r="945" ht="12.75" customHeight="1">
      <c r="O945" s="168"/>
    </row>
    <row r="946" ht="12.75" customHeight="1">
      <c r="O946" s="168"/>
    </row>
    <row r="947" ht="12.75" customHeight="1">
      <c r="O947" s="168"/>
    </row>
    <row r="948" ht="12.75" customHeight="1">
      <c r="O948" s="168"/>
    </row>
    <row r="949" ht="12.75" customHeight="1">
      <c r="O949" s="168"/>
    </row>
    <row r="950" ht="12.75" customHeight="1">
      <c r="O950" s="168"/>
    </row>
    <row r="951" ht="12.75" customHeight="1">
      <c r="O951" s="168"/>
    </row>
    <row r="952" ht="12.75" customHeight="1">
      <c r="O952" s="168"/>
    </row>
    <row r="953" ht="12.75" customHeight="1">
      <c r="O953" s="168"/>
    </row>
    <row r="954" ht="12.75" customHeight="1">
      <c r="O954" s="168"/>
    </row>
    <row r="955" ht="12.75" customHeight="1">
      <c r="O955" s="168"/>
    </row>
    <row r="956" ht="12.75" customHeight="1">
      <c r="O956" s="168"/>
    </row>
    <row r="957" ht="12.75" customHeight="1">
      <c r="O957" s="168"/>
    </row>
    <row r="958" ht="12.75" customHeight="1">
      <c r="O958" s="168"/>
    </row>
    <row r="959" ht="12.75" customHeight="1">
      <c r="O959" s="168"/>
    </row>
    <row r="960" ht="12.75" customHeight="1">
      <c r="O960" s="168"/>
    </row>
    <row r="961" ht="12.75" customHeight="1">
      <c r="O961" s="168"/>
    </row>
    <row r="962" ht="12.75" customHeight="1">
      <c r="O962" s="168"/>
    </row>
    <row r="963" ht="12.75" customHeight="1">
      <c r="O963" s="168"/>
    </row>
    <row r="964" ht="12.75" customHeight="1">
      <c r="O964" s="168"/>
    </row>
    <row r="965" ht="12.75" customHeight="1">
      <c r="O965" s="168"/>
    </row>
    <row r="966" ht="12.75" customHeight="1">
      <c r="O966" s="168"/>
    </row>
    <row r="967" ht="12.75" customHeight="1">
      <c r="O967" s="168"/>
    </row>
    <row r="968" ht="12.75" customHeight="1">
      <c r="O968" s="168"/>
    </row>
    <row r="969" ht="12.75" customHeight="1">
      <c r="O969" s="168"/>
    </row>
    <row r="970" ht="12.75" customHeight="1">
      <c r="O970" s="168"/>
    </row>
    <row r="971" ht="12.75" customHeight="1">
      <c r="O971" s="168"/>
    </row>
    <row r="972" ht="12.75" customHeight="1">
      <c r="O972" s="168"/>
    </row>
    <row r="973" ht="12.75" customHeight="1">
      <c r="O973" s="168"/>
    </row>
    <row r="974" ht="12.75" customHeight="1">
      <c r="O974" s="168"/>
    </row>
    <row r="975" ht="12.75" customHeight="1">
      <c r="O975" s="168"/>
    </row>
    <row r="976" ht="12.75" customHeight="1">
      <c r="O976" s="168"/>
    </row>
    <row r="977" ht="12.75" customHeight="1">
      <c r="O977" s="168"/>
    </row>
    <row r="978" ht="12.75" customHeight="1">
      <c r="O978" s="168"/>
    </row>
    <row r="979" ht="12.75" customHeight="1">
      <c r="O979" s="168"/>
    </row>
    <row r="980" ht="12.75" customHeight="1">
      <c r="O980" s="168"/>
    </row>
    <row r="981" ht="12.75" customHeight="1">
      <c r="O981" s="168"/>
    </row>
    <row r="982" ht="12.75" customHeight="1">
      <c r="O982" s="168"/>
    </row>
    <row r="983" ht="12.75" customHeight="1">
      <c r="O983" s="168"/>
    </row>
    <row r="984" ht="12.75" customHeight="1">
      <c r="O984" s="168"/>
    </row>
    <row r="985" ht="12.75" customHeight="1">
      <c r="O985" s="168"/>
    </row>
    <row r="986" ht="12.75" customHeight="1">
      <c r="O986" s="168"/>
    </row>
    <row r="987" ht="12.75" customHeight="1">
      <c r="O987" s="168"/>
    </row>
    <row r="988" ht="12.75" customHeight="1">
      <c r="O988" s="168"/>
    </row>
    <row r="989" ht="12.75" customHeight="1">
      <c r="O989" s="168"/>
    </row>
    <row r="990" ht="12.75" customHeight="1">
      <c r="O990" s="168"/>
    </row>
    <row r="991" ht="12.75" customHeight="1">
      <c r="O991" s="168"/>
    </row>
    <row r="992" ht="12.75" customHeight="1">
      <c r="O992" s="168"/>
    </row>
    <row r="993" ht="12.75" customHeight="1">
      <c r="O993" s="168"/>
    </row>
    <row r="994" ht="12.75" customHeight="1">
      <c r="O994" s="168"/>
    </row>
    <row r="995" ht="12.75" customHeight="1">
      <c r="O995" s="168"/>
    </row>
    <row r="996" ht="12.75" customHeight="1">
      <c r="O996" s="168"/>
    </row>
    <row r="997" ht="12.75" customHeight="1">
      <c r="O997" s="168"/>
    </row>
    <row r="998" ht="12.75" customHeight="1">
      <c r="O998" s="168"/>
    </row>
    <row r="999" ht="12.75" customHeight="1">
      <c r="O999" s="168"/>
    </row>
    <row r="1000" ht="12.75" customHeight="1">
      <c r="O1000" s="168"/>
    </row>
    <row r="1001" ht="12.75" customHeight="1">
      <c r="O1001" s="168"/>
    </row>
  </sheetData>
  <conditionalFormatting sqref="AK13:AK6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:I6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3:AD69 AI13:AI69 AN13:AN68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W13:W6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08:H113">
    <cfRule type="cellIs" dxfId="0" priority="5" operator="greaterThan">
      <formula>0</formula>
    </cfRule>
  </conditionalFormatting>
  <conditionalFormatting sqref="H108:H113">
    <cfRule type="cellIs" dxfId="1" priority="6" operator="lessThanOrEqual">
      <formula>0</formula>
    </cfRule>
  </conditionalFormatting>
  <conditionalFormatting sqref="Z13:Z69 AD13:AD16 AN13:AN68 BA13:BA69 BE13:BE69 AD23:AD53 AD55:AD59 AD62:AD68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C61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O13:AO16 AR13:AR16 AU13:AU16 AX13:AX16 BB13:BB16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13:AU16 AX13:AX16 BB13:BB16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13:AX16 BB13:BB16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13:BA24 BB13:BB16 BE13:BE24 BB23:BB57 BA26:BA29 BE26:BE29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E13:BF16 BE23:BF69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23:AO57 AR23:AR57 AU23:AU57 AX23:AX57 BB23:BB57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3:AU39 AX23:AX39 BB23:BB57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3:AX24 BB23:BB57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25:BB25 BE25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5 AX2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5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6 AX26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6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7 AX27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7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8 AX28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8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9 AX29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9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58:AO59 AR58:AR59 AU58:AU59 AX58:AX59 BB58:BB59 AO61:AO69 AR61:AR69 AU61:AU69 AX61:AX69 BB61:BB69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30:AU69 AX30:AX69 BB58:BB59 BB61:BB69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30:AX69 BB58:BB59 BB61:BB69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13:BA69 BE13:BE69 BB30:BB69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:id="rId2" ref="B13"/>
    <hyperlink r:id="rId3" ref="B14"/>
    <hyperlink r:id="rId4" ref="B15"/>
    <hyperlink r:id="rId5" ref="B16"/>
    <hyperlink r:id="rId6" ref="B17"/>
    <hyperlink r:id="rId7" ref="B18"/>
    <hyperlink r:id="rId8" ref="B19"/>
    <hyperlink r:id="rId9" ref="B20"/>
    <hyperlink r:id="rId10" ref="B21"/>
    <hyperlink r:id="rId11" ref="B22"/>
    <hyperlink r:id="rId12" ref="B23"/>
    <hyperlink r:id="rId13" ref="B24"/>
    <hyperlink r:id="rId14" ref="B25"/>
    <hyperlink r:id="rId15" ref="B26"/>
    <hyperlink r:id="rId16" ref="B27"/>
    <hyperlink r:id="rId17" ref="B28"/>
    <hyperlink r:id="rId18" ref="B29"/>
    <hyperlink r:id="rId19" ref="B30"/>
    <hyperlink r:id="rId20" ref="B31"/>
    <hyperlink r:id="rId21" ref="B32"/>
    <hyperlink r:id="rId22" ref="B33"/>
    <hyperlink r:id="rId23" ref="B34"/>
    <hyperlink r:id="rId24" ref="B35"/>
    <hyperlink r:id="rId25" ref="B36"/>
    <hyperlink r:id="rId26" ref="B37"/>
    <hyperlink r:id="rId27" ref="B38"/>
    <hyperlink r:id="rId28" ref="B39"/>
    <hyperlink r:id="rId29" ref="B40"/>
    <hyperlink r:id="rId30" ref="B41"/>
    <hyperlink r:id="rId31" ref="B42"/>
    <hyperlink r:id="rId32" ref="B43"/>
    <hyperlink r:id="rId33" ref="B44"/>
    <hyperlink r:id="rId34" ref="B45"/>
    <hyperlink r:id="rId35" ref="B46"/>
    <hyperlink r:id="rId36" ref="B47"/>
    <hyperlink r:id="rId37" ref="B48"/>
    <hyperlink r:id="rId38" ref="B49"/>
    <hyperlink r:id="rId39" ref="B50"/>
    <hyperlink r:id="rId40" ref="B52"/>
    <hyperlink r:id="rId41" ref="B53"/>
    <hyperlink r:id="rId42" ref="B55"/>
    <hyperlink r:id="rId43" ref="B56"/>
    <hyperlink r:id="rId44" ref="B57"/>
    <hyperlink r:id="rId45" ref="B58"/>
    <hyperlink r:id="rId46" ref="B59"/>
    <hyperlink r:id="rId47" ref="B60"/>
    <hyperlink r:id="rId48" ref="B61"/>
    <hyperlink r:id="rId49" ref="B62"/>
    <hyperlink r:id="rId50" ref="B63"/>
    <hyperlink r:id="rId51" ref="B64"/>
    <hyperlink r:id="rId52" ref="B65"/>
    <hyperlink r:id="rId53" ref="B66"/>
    <hyperlink r:id="rId54" ref="B67"/>
    <hyperlink r:id="rId55" ref="B68"/>
  </hyperlinks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56"/>
  <legacyDrawing r:id="rId5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5.25"/>
    <col customWidth="1" min="3" max="3" width="2.88"/>
    <col customWidth="1" min="4" max="4" width="9.5"/>
    <col customWidth="1" min="5" max="5" width="6.88"/>
    <col customWidth="1" min="6" max="6" width="8.63"/>
    <col customWidth="1" min="7" max="7" width="3.25"/>
    <col customWidth="1" min="8" max="8" width="10.25"/>
    <col customWidth="1" min="9" max="9" width="6.5"/>
    <col customWidth="1" min="10" max="10" width="3.5"/>
    <col customWidth="1" min="11" max="11" width="9.25"/>
    <col customWidth="1" min="12" max="12" width="6.5"/>
    <col customWidth="1" min="13" max="13" width="7.63"/>
    <col customWidth="1" min="14" max="14" width="13.63"/>
    <col customWidth="1" min="15" max="15" width="3.13"/>
    <col customWidth="1" hidden="1" min="16" max="17" width="10.38"/>
    <col hidden="1" min="18" max="20" width="12.63"/>
    <col customWidth="1" min="21" max="21" width="1.75"/>
    <col customWidth="1" min="22" max="22" width="10.38"/>
    <col customWidth="1" min="23" max="23" width="7.25"/>
    <col customWidth="1" min="24" max="24" width="7.63"/>
  </cols>
  <sheetData>
    <row r="1">
      <c r="A1" s="199"/>
      <c r="B1" s="200"/>
      <c r="C1" s="201"/>
      <c r="D1" s="202" t="s">
        <v>190</v>
      </c>
      <c r="E1" s="202"/>
      <c r="F1" s="203"/>
      <c r="G1" s="204"/>
      <c r="H1" s="205" t="s">
        <v>191</v>
      </c>
      <c r="I1" s="202"/>
      <c r="J1" s="206"/>
      <c r="K1" s="207" t="s">
        <v>192</v>
      </c>
      <c r="L1" s="202"/>
      <c r="M1" s="203"/>
      <c r="N1" s="202"/>
      <c r="O1" s="206"/>
      <c r="P1" s="203"/>
      <c r="Q1" s="202"/>
      <c r="R1" s="202"/>
      <c r="S1" s="202"/>
      <c r="T1" s="202"/>
      <c r="U1" s="208"/>
      <c r="V1" s="202" t="s">
        <v>193</v>
      </c>
      <c r="W1" s="202"/>
      <c r="X1" s="203"/>
      <c r="Y1" s="209"/>
      <c r="Z1" s="209"/>
      <c r="AA1" s="209"/>
      <c r="AB1" s="209"/>
      <c r="AC1" s="209"/>
      <c r="AD1" s="209"/>
      <c r="AE1" s="209"/>
      <c r="AF1" s="209"/>
      <c r="AG1" s="209"/>
    </row>
    <row r="2">
      <c r="A2" s="199"/>
      <c r="B2" s="210" t="s">
        <v>194</v>
      </c>
      <c r="C2" s="201"/>
      <c r="D2" s="211">
        <v>1.29</v>
      </c>
      <c r="E2" s="212" t="s">
        <v>195</v>
      </c>
      <c r="F2" s="213" t="s">
        <v>196</v>
      </c>
      <c r="G2" s="204"/>
      <c r="H2" s="214">
        <v>1510.0</v>
      </c>
      <c r="I2" s="212" t="s">
        <v>195</v>
      </c>
      <c r="J2" s="206"/>
      <c r="K2" s="215">
        <v>0.94</v>
      </c>
      <c r="L2" s="212" t="s">
        <v>195</v>
      </c>
      <c r="M2" s="213" t="s">
        <v>196</v>
      </c>
      <c r="N2" s="212" t="s">
        <v>197</v>
      </c>
      <c r="O2" s="206"/>
      <c r="P2" s="203" t="s">
        <v>198</v>
      </c>
      <c r="Q2" s="202" t="s">
        <v>199</v>
      </c>
      <c r="R2" s="202" t="s">
        <v>200</v>
      </c>
      <c r="S2" s="202" t="s">
        <v>201</v>
      </c>
      <c r="T2" s="202" t="s">
        <v>202</v>
      </c>
      <c r="U2" s="216">
        <v>1.11</v>
      </c>
      <c r="V2" s="202" t="s">
        <v>203</v>
      </c>
      <c r="W2" s="212" t="s">
        <v>195</v>
      </c>
      <c r="X2" s="213" t="s">
        <v>196</v>
      </c>
      <c r="Y2" s="209"/>
      <c r="Z2" s="209"/>
      <c r="AA2" s="209"/>
      <c r="AB2" s="209"/>
      <c r="AC2" s="209"/>
      <c r="AD2" s="209"/>
      <c r="AE2" s="209"/>
      <c r="AF2" s="209"/>
      <c r="AG2" s="209"/>
    </row>
    <row r="3">
      <c r="A3" s="55" t="s">
        <v>45</v>
      </c>
      <c r="B3" s="217">
        <v>3682.327843027485</v>
      </c>
      <c r="C3" s="218"/>
      <c r="D3" s="219">
        <f t="shared" ref="D3:D56" si="1">sum(B3*$D$2)</f>
        <v>4750.202918</v>
      </c>
      <c r="E3" s="220">
        <f t="shared" ref="E3:E56" si="2">sum(D3-B3)/B3</f>
        <v>0.29</v>
      </c>
      <c r="F3" s="221">
        <f t="shared" ref="F3:F56" si="3">sum(D3-$B3)</f>
        <v>1067.875074</v>
      </c>
      <c r="G3" s="222"/>
      <c r="H3" s="219">
        <f t="shared" ref="H3:H56" si="4">sum(B3+$H$2)</f>
        <v>5192.327843</v>
      </c>
      <c r="I3" s="220">
        <f t="shared" ref="I3:I56" si="5">sum(H3-B3)/B3</f>
        <v>0.4100666927</v>
      </c>
      <c r="J3" s="222"/>
      <c r="K3" s="219">
        <f t="shared" ref="K3:K55" si="6">sum(B3+(N3*$K$2))</f>
        <v>3746.247843</v>
      </c>
      <c r="L3" s="220">
        <f t="shared" ref="L3:L55" si="7">sum(K3-B3)/B3</f>
        <v>0.01735858477</v>
      </c>
      <c r="M3" s="221">
        <f t="shared" ref="M3:M55" si="8">sum(K3-$B3)</f>
        <v>63.92</v>
      </c>
      <c r="N3" s="223">
        <v>68.0</v>
      </c>
      <c r="O3" s="222"/>
      <c r="P3" s="224">
        <v>3424.0</v>
      </c>
      <c r="Q3" s="59">
        <v>3561.0</v>
      </c>
      <c r="R3" s="219">
        <f t="shared" ref="R3:R56" si="9">sum(Q3-D3)</f>
        <v>-1189.202918</v>
      </c>
      <c r="S3" s="219">
        <f t="shared" ref="S3:S56" si="10">sum(Q3-H3)</f>
        <v>-1631.327843</v>
      </c>
      <c r="T3" s="219">
        <f t="shared" ref="T3:T56" si="11">sum(Q3-K3)</f>
        <v>-185.247843</v>
      </c>
      <c r="V3" s="59">
        <f t="shared" ref="V3:V56" si="12">sum(Q3*$U$2)</f>
        <v>3952.71</v>
      </c>
      <c r="W3" s="220">
        <f t="shared" ref="W3:W56" si="13">sum(V3-B3)/B3</f>
        <v>0.07342696482</v>
      </c>
      <c r="X3" s="221">
        <f t="shared" ref="X3:X56" si="14">sum(V3-$B3)</f>
        <v>270.382157</v>
      </c>
    </row>
    <row r="4">
      <c r="A4" s="55" t="s">
        <v>48</v>
      </c>
      <c r="B4" s="217">
        <v>5636.7635766964895</v>
      </c>
      <c r="C4" s="218"/>
      <c r="D4" s="219">
        <f t="shared" si="1"/>
        <v>7271.425014</v>
      </c>
      <c r="E4" s="220">
        <f t="shared" si="2"/>
        <v>0.29</v>
      </c>
      <c r="F4" s="221">
        <f t="shared" si="3"/>
        <v>1634.661437</v>
      </c>
      <c r="G4" s="222"/>
      <c r="H4" s="219">
        <f t="shared" si="4"/>
        <v>7146.763577</v>
      </c>
      <c r="I4" s="220">
        <f t="shared" si="5"/>
        <v>0.2678842175</v>
      </c>
      <c r="J4" s="222"/>
      <c r="K4" s="219">
        <f t="shared" si="6"/>
        <v>6209.223577</v>
      </c>
      <c r="L4" s="220">
        <f t="shared" si="7"/>
        <v>0.1015582776</v>
      </c>
      <c r="M4" s="221">
        <f t="shared" si="8"/>
        <v>572.46</v>
      </c>
      <c r="N4" s="223">
        <v>609.0</v>
      </c>
      <c r="O4" s="222"/>
      <c r="P4" s="224">
        <v>6060.0</v>
      </c>
      <c r="Q4" s="59">
        <v>6545.0</v>
      </c>
      <c r="R4" s="219">
        <f t="shared" si="9"/>
        <v>-726.4250139</v>
      </c>
      <c r="S4" s="219">
        <f t="shared" si="10"/>
        <v>-601.7635767</v>
      </c>
      <c r="T4" s="219">
        <f t="shared" si="11"/>
        <v>335.7764233</v>
      </c>
      <c r="V4" s="59">
        <f t="shared" si="12"/>
        <v>7264.95</v>
      </c>
      <c r="W4" s="220">
        <f t="shared" si="13"/>
        <v>0.2888512887</v>
      </c>
      <c r="X4" s="221">
        <f t="shared" si="14"/>
        <v>1628.186423</v>
      </c>
    </row>
    <row r="5">
      <c r="A5" s="55" t="s">
        <v>51</v>
      </c>
      <c r="B5" s="217">
        <v>5799.084472442841</v>
      </c>
      <c r="C5" s="218"/>
      <c r="D5" s="219">
        <f t="shared" si="1"/>
        <v>7480.818969</v>
      </c>
      <c r="E5" s="220">
        <f t="shared" si="2"/>
        <v>0.29</v>
      </c>
      <c r="F5" s="221">
        <f t="shared" si="3"/>
        <v>1681.734497</v>
      </c>
      <c r="G5" s="222"/>
      <c r="H5" s="219">
        <f t="shared" si="4"/>
        <v>7309.084472</v>
      </c>
      <c r="I5" s="220">
        <f t="shared" si="5"/>
        <v>0.2603859294</v>
      </c>
      <c r="J5" s="222"/>
      <c r="K5" s="219">
        <f t="shared" si="6"/>
        <v>6484.344472</v>
      </c>
      <c r="L5" s="220">
        <f t="shared" si="7"/>
        <v>0.1181669285</v>
      </c>
      <c r="M5" s="221">
        <f t="shared" si="8"/>
        <v>685.26</v>
      </c>
      <c r="N5" s="223">
        <v>729.0</v>
      </c>
      <c r="O5" s="222"/>
      <c r="P5" s="224">
        <v>6860.0</v>
      </c>
      <c r="Q5" s="59">
        <v>7409.0</v>
      </c>
      <c r="R5" s="219">
        <f t="shared" si="9"/>
        <v>-71.81896945</v>
      </c>
      <c r="S5" s="219">
        <f t="shared" si="10"/>
        <v>99.91552756</v>
      </c>
      <c r="T5" s="219">
        <f t="shared" si="11"/>
        <v>924.6555276</v>
      </c>
      <c r="V5" s="59">
        <f t="shared" si="12"/>
        <v>8223.99</v>
      </c>
      <c r="W5" s="220">
        <f t="shared" si="13"/>
        <v>0.4181531652</v>
      </c>
      <c r="X5" s="221">
        <f t="shared" si="14"/>
        <v>2424.905528</v>
      </c>
    </row>
    <row r="6">
      <c r="A6" s="55" t="s">
        <v>53</v>
      </c>
      <c r="B6" s="217">
        <v>6861.924630077095</v>
      </c>
      <c r="C6" s="218"/>
      <c r="D6" s="219">
        <f t="shared" si="1"/>
        <v>8851.882773</v>
      </c>
      <c r="E6" s="220">
        <f t="shared" si="2"/>
        <v>0.29</v>
      </c>
      <c r="F6" s="221">
        <f t="shared" si="3"/>
        <v>1989.958143</v>
      </c>
      <c r="G6" s="222"/>
      <c r="H6" s="219">
        <f t="shared" si="4"/>
        <v>8371.92463</v>
      </c>
      <c r="I6" s="220">
        <f t="shared" si="5"/>
        <v>0.2200548798</v>
      </c>
      <c r="J6" s="222"/>
      <c r="K6" s="219">
        <f t="shared" si="6"/>
        <v>7793.46463</v>
      </c>
      <c r="L6" s="220">
        <f t="shared" si="7"/>
        <v>0.1357549157</v>
      </c>
      <c r="M6" s="221">
        <f t="shared" si="8"/>
        <v>931.54</v>
      </c>
      <c r="N6" s="223">
        <v>991.0</v>
      </c>
      <c r="O6" s="222"/>
      <c r="P6" s="224">
        <v>7116.0</v>
      </c>
      <c r="Q6" s="59">
        <v>7401.0</v>
      </c>
      <c r="R6" s="219">
        <f t="shared" si="9"/>
        <v>-1450.882773</v>
      </c>
      <c r="S6" s="219">
        <f t="shared" si="10"/>
        <v>-970.9246301</v>
      </c>
      <c r="T6" s="219">
        <f t="shared" si="11"/>
        <v>-392.4646301</v>
      </c>
      <c r="V6" s="59">
        <f t="shared" si="12"/>
        <v>8215.11</v>
      </c>
      <c r="W6" s="220">
        <f t="shared" si="13"/>
        <v>0.1972020159</v>
      </c>
      <c r="X6" s="221">
        <f t="shared" si="14"/>
        <v>1353.18537</v>
      </c>
    </row>
    <row r="7">
      <c r="A7" s="77" t="s">
        <v>55</v>
      </c>
      <c r="B7" s="217">
        <v>648.0</v>
      </c>
      <c r="C7" s="218"/>
      <c r="D7" s="219">
        <f t="shared" si="1"/>
        <v>835.92</v>
      </c>
      <c r="E7" s="220">
        <f t="shared" si="2"/>
        <v>0.29</v>
      </c>
      <c r="F7" s="221">
        <f t="shared" si="3"/>
        <v>187.92</v>
      </c>
      <c r="G7" s="222"/>
      <c r="H7" s="219">
        <f t="shared" si="4"/>
        <v>2158</v>
      </c>
      <c r="I7" s="220">
        <f t="shared" si="5"/>
        <v>2.330246914</v>
      </c>
      <c r="J7" s="222"/>
      <c r="K7" s="219">
        <f t="shared" si="6"/>
        <v>648</v>
      </c>
      <c r="L7" s="220">
        <f t="shared" si="7"/>
        <v>0</v>
      </c>
      <c r="M7" s="221">
        <f t="shared" si="8"/>
        <v>0</v>
      </c>
      <c r="N7" s="223">
        <v>0.0</v>
      </c>
      <c r="O7" s="222"/>
      <c r="P7" s="225">
        <v>756.0</v>
      </c>
      <c r="Q7" s="226">
        <v>816.0</v>
      </c>
      <c r="R7" s="227">
        <f t="shared" si="9"/>
        <v>-19.92</v>
      </c>
      <c r="S7" s="227">
        <f t="shared" si="10"/>
        <v>-1342</v>
      </c>
      <c r="T7" s="227">
        <f t="shared" si="11"/>
        <v>168</v>
      </c>
      <c r="V7" s="59">
        <f t="shared" si="12"/>
        <v>905.76</v>
      </c>
      <c r="W7" s="220">
        <f t="shared" si="13"/>
        <v>0.3977777778</v>
      </c>
      <c r="X7" s="221">
        <f t="shared" si="14"/>
        <v>257.76</v>
      </c>
    </row>
    <row r="8">
      <c r="A8" s="77" t="s">
        <v>58</v>
      </c>
      <c r="B8" s="217">
        <v>648.0</v>
      </c>
      <c r="C8" s="218"/>
      <c r="D8" s="219">
        <f t="shared" si="1"/>
        <v>835.92</v>
      </c>
      <c r="E8" s="220">
        <f t="shared" si="2"/>
        <v>0.29</v>
      </c>
      <c r="F8" s="221">
        <f t="shared" si="3"/>
        <v>187.92</v>
      </c>
      <c r="G8" s="222"/>
      <c r="H8" s="219">
        <f t="shared" si="4"/>
        <v>2158</v>
      </c>
      <c r="I8" s="220">
        <f t="shared" si="5"/>
        <v>2.330246914</v>
      </c>
      <c r="J8" s="222"/>
      <c r="K8" s="219">
        <f t="shared" si="6"/>
        <v>648</v>
      </c>
      <c r="L8" s="220">
        <f t="shared" si="7"/>
        <v>0</v>
      </c>
      <c r="M8" s="221">
        <f t="shared" si="8"/>
        <v>0</v>
      </c>
      <c r="N8" s="223">
        <v>0.0</v>
      </c>
      <c r="O8" s="222"/>
      <c r="P8" s="225">
        <v>756.0</v>
      </c>
      <c r="Q8" s="226">
        <v>816.0</v>
      </c>
      <c r="R8" s="227">
        <f t="shared" si="9"/>
        <v>-19.92</v>
      </c>
      <c r="S8" s="227">
        <f t="shared" si="10"/>
        <v>-1342</v>
      </c>
      <c r="T8" s="227">
        <f t="shared" si="11"/>
        <v>168</v>
      </c>
      <c r="V8" s="59">
        <f t="shared" si="12"/>
        <v>905.76</v>
      </c>
      <c r="W8" s="220">
        <f t="shared" si="13"/>
        <v>0.3977777778</v>
      </c>
      <c r="X8" s="221">
        <f t="shared" si="14"/>
        <v>257.76</v>
      </c>
    </row>
    <row r="9">
      <c r="A9" s="84" t="s">
        <v>62</v>
      </c>
      <c r="B9" s="217">
        <v>648.0</v>
      </c>
      <c r="C9" s="218"/>
      <c r="D9" s="219">
        <f t="shared" si="1"/>
        <v>835.92</v>
      </c>
      <c r="E9" s="220">
        <f t="shared" si="2"/>
        <v>0.29</v>
      </c>
      <c r="F9" s="221">
        <f t="shared" si="3"/>
        <v>187.92</v>
      </c>
      <c r="G9" s="222"/>
      <c r="H9" s="219">
        <f t="shared" si="4"/>
        <v>2158</v>
      </c>
      <c r="I9" s="220">
        <f t="shared" si="5"/>
        <v>2.330246914</v>
      </c>
      <c r="J9" s="222"/>
      <c r="K9" s="219">
        <f t="shared" si="6"/>
        <v>648.94</v>
      </c>
      <c r="L9" s="220">
        <f t="shared" si="7"/>
        <v>0.001450617284</v>
      </c>
      <c r="M9" s="221">
        <f t="shared" si="8"/>
        <v>0.94</v>
      </c>
      <c r="N9" s="223">
        <v>1.0</v>
      </c>
      <c r="O9" s="222"/>
      <c r="P9" s="225">
        <v>756.0</v>
      </c>
      <c r="Q9" s="226">
        <v>816.0</v>
      </c>
      <c r="R9" s="227">
        <f t="shared" si="9"/>
        <v>-19.92</v>
      </c>
      <c r="S9" s="227">
        <f t="shared" si="10"/>
        <v>-1342</v>
      </c>
      <c r="T9" s="227">
        <f t="shared" si="11"/>
        <v>167.06</v>
      </c>
      <c r="V9" s="59">
        <f t="shared" si="12"/>
        <v>905.76</v>
      </c>
      <c r="W9" s="220">
        <f t="shared" si="13"/>
        <v>0.3977777778</v>
      </c>
      <c r="X9" s="221">
        <f t="shared" si="14"/>
        <v>257.76</v>
      </c>
    </row>
    <row r="10">
      <c r="A10" s="84" t="s">
        <v>66</v>
      </c>
      <c r="B10" s="217">
        <v>648.0</v>
      </c>
      <c r="C10" s="218"/>
      <c r="D10" s="219">
        <f t="shared" si="1"/>
        <v>835.92</v>
      </c>
      <c r="E10" s="220">
        <f t="shared" si="2"/>
        <v>0.29</v>
      </c>
      <c r="F10" s="221">
        <f t="shared" si="3"/>
        <v>187.92</v>
      </c>
      <c r="G10" s="222"/>
      <c r="H10" s="219">
        <f t="shared" si="4"/>
        <v>2158</v>
      </c>
      <c r="I10" s="220">
        <f t="shared" si="5"/>
        <v>2.330246914</v>
      </c>
      <c r="J10" s="222"/>
      <c r="K10" s="219">
        <f t="shared" si="6"/>
        <v>653.64</v>
      </c>
      <c r="L10" s="220">
        <f t="shared" si="7"/>
        <v>0.008703703704</v>
      </c>
      <c r="M10" s="221">
        <f t="shared" si="8"/>
        <v>5.64</v>
      </c>
      <c r="N10" s="223">
        <v>6.0</v>
      </c>
      <c r="O10" s="222"/>
      <c r="P10" s="225">
        <v>756.0</v>
      </c>
      <c r="Q10" s="226">
        <v>816.0</v>
      </c>
      <c r="R10" s="227">
        <f t="shared" si="9"/>
        <v>-19.92</v>
      </c>
      <c r="S10" s="227">
        <f t="shared" si="10"/>
        <v>-1342</v>
      </c>
      <c r="T10" s="227">
        <f t="shared" si="11"/>
        <v>162.36</v>
      </c>
      <c r="V10" s="59">
        <f t="shared" si="12"/>
        <v>905.76</v>
      </c>
      <c r="W10" s="220">
        <f t="shared" si="13"/>
        <v>0.3977777778</v>
      </c>
      <c r="X10" s="221">
        <f t="shared" si="14"/>
        <v>257.76</v>
      </c>
    </row>
    <row r="11">
      <c r="A11" s="84" t="s">
        <v>68</v>
      </c>
      <c r="B11" s="217">
        <v>1613.22329853367</v>
      </c>
      <c r="C11" s="218"/>
      <c r="D11" s="219">
        <f t="shared" si="1"/>
        <v>2081.058055</v>
      </c>
      <c r="E11" s="220">
        <f t="shared" si="2"/>
        <v>0.29</v>
      </c>
      <c r="F11" s="221">
        <f t="shared" si="3"/>
        <v>467.8347566</v>
      </c>
      <c r="G11" s="222"/>
      <c r="H11" s="219">
        <f t="shared" si="4"/>
        <v>3123.223299</v>
      </c>
      <c r="I11" s="220">
        <f t="shared" si="5"/>
        <v>0.9360142526</v>
      </c>
      <c r="J11" s="222"/>
      <c r="K11" s="219">
        <f t="shared" si="6"/>
        <v>3166.103299</v>
      </c>
      <c r="L11" s="220">
        <f t="shared" si="7"/>
        <v>0.9625945778</v>
      </c>
      <c r="M11" s="221">
        <f t="shared" si="8"/>
        <v>1552.88</v>
      </c>
      <c r="N11" s="223">
        <v>1652.0</v>
      </c>
      <c r="O11" s="222"/>
      <c r="P11" s="228">
        <v>1512.0</v>
      </c>
      <c r="Q11" s="229">
        <v>1633.0</v>
      </c>
      <c r="R11" s="219">
        <f t="shared" si="9"/>
        <v>-448.0580551</v>
      </c>
      <c r="S11" s="219">
        <f t="shared" si="10"/>
        <v>-1490.223299</v>
      </c>
      <c r="T11" s="219">
        <f t="shared" si="11"/>
        <v>-1533.103299</v>
      </c>
      <c r="V11" s="59">
        <f t="shared" si="12"/>
        <v>1812.63</v>
      </c>
      <c r="W11" s="220">
        <f t="shared" si="13"/>
        <v>0.1236076256</v>
      </c>
      <c r="X11" s="221">
        <f t="shared" si="14"/>
        <v>199.4067015</v>
      </c>
    </row>
    <row r="12">
      <c r="A12" s="230" t="s">
        <v>71</v>
      </c>
      <c r="B12" s="217">
        <v>1526.422998044905</v>
      </c>
      <c r="C12" s="218"/>
      <c r="D12" s="219">
        <f t="shared" si="1"/>
        <v>1969.085667</v>
      </c>
      <c r="E12" s="220">
        <f t="shared" si="2"/>
        <v>0.29</v>
      </c>
      <c r="F12" s="221">
        <f t="shared" si="3"/>
        <v>442.6626694</v>
      </c>
      <c r="G12" s="222"/>
      <c r="H12" s="219">
        <f t="shared" si="4"/>
        <v>3036.422998</v>
      </c>
      <c r="I12" s="220">
        <f t="shared" si="5"/>
        <v>0.9892408605</v>
      </c>
      <c r="J12" s="222"/>
      <c r="K12" s="219">
        <f t="shared" si="6"/>
        <v>2004.882998</v>
      </c>
      <c r="L12" s="220">
        <f t="shared" si="7"/>
        <v>0.3134517762</v>
      </c>
      <c r="M12" s="221">
        <f t="shared" si="8"/>
        <v>478.46</v>
      </c>
      <c r="N12" s="223">
        <v>509.0</v>
      </c>
      <c r="O12" s="222"/>
      <c r="P12" s="228">
        <v>1512.0</v>
      </c>
      <c r="Q12" s="229">
        <v>1633.0</v>
      </c>
      <c r="R12" s="219">
        <f t="shared" si="9"/>
        <v>-336.0856675</v>
      </c>
      <c r="S12" s="219">
        <f t="shared" si="10"/>
        <v>-1403.422998</v>
      </c>
      <c r="T12" s="219">
        <f t="shared" si="11"/>
        <v>-371.882998</v>
      </c>
      <c r="V12" s="59">
        <f t="shared" si="12"/>
        <v>1812.63</v>
      </c>
      <c r="W12" s="220">
        <f t="shared" si="13"/>
        <v>0.1875017622</v>
      </c>
      <c r="X12" s="221">
        <f t="shared" si="14"/>
        <v>286.207002</v>
      </c>
    </row>
    <row r="13">
      <c r="A13" s="96" t="s">
        <v>73</v>
      </c>
      <c r="B13" s="217">
        <v>1529.36089024801</v>
      </c>
      <c r="C13" s="218"/>
      <c r="D13" s="219">
        <f t="shared" si="1"/>
        <v>1972.875548</v>
      </c>
      <c r="E13" s="220">
        <f t="shared" si="2"/>
        <v>0.29</v>
      </c>
      <c r="F13" s="221">
        <f t="shared" si="3"/>
        <v>443.5146582</v>
      </c>
      <c r="G13" s="222"/>
      <c r="H13" s="219">
        <f t="shared" si="4"/>
        <v>3039.36089</v>
      </c>
      <c r="I13" s="220">
        <f t="shared" si="5"/>
        <v>0.9873405353</v>
      </c>
      <c r="J13" s="222"/>
      <c r="K13" s="219">
        <f t="shared" si="6"/>
        <v>1910.06089</v>
      </c>
      <c r="L13" s="220">
        <f t="shared" si="7"/>
        <v>0.2489275111</v>
      </c>
      <c r="M13" s="221">
        <f t="shared" si="8"/>
        <v>380.7</v>
      </c>
      <c r="N13" s="223">
        <v>405.0</v>
      </c>
      <c r="O13" s="222"/>
      <c r="P13" s="228">
        <v>1512.0</v>
      </c>
      <c r="Q13" s="229">
        <v>1633.0</v>
      </c>
      <c r="R13" s="219">
        <f t="shared" si="9"/>
        <v>-339.8755484</v>
      </c>
      <c r="S13" s="219">
        <f t="shared" si="10"/>
        <v>-1406.36089</v>
      </c>
      <c r="T13" s="219">
        <f t="shared" si="11"/>
        <v>-277.0608902</v>
      </c>
      <c r="V13" s="59">
        <f t="shared" si="12"/>
        <v>1812.63</v>
      </c>
      <c r="W13" s="220">
        <f t="shared" si="13"/>
        <v>0.1852205791</v>
      </c>
      <c r="X13" s="221">
        <f t="shared" si="14"/>
        <v>283.2691098</v>
      </c>
    </row>
    <row r="14">
      <c r="A14" s="231" t="s">
        <v>75</v>
      </c>
      <c r="B14" s="217">
        <v>1565.743870817415</v>
      </c>
      <c r="C14" s="218"/>
      <c r="D14" s="219">
        <f t="shared" si="1"/>
        <v>2019.809593</v>
      </c>
      <c r="E14" s="220">
        <f t="shared" si="2"/>
        <v>0.29</v>
      </c>
      <c r="F14" s="221">
        <f t="shared" si="3"/>
        <v>454.0657225</v>
      </c>
      <c r="G14" s="222"/>
      <c r="H14" s="219">
        <f t="shared" si="4"/>
        <v>3075.743871</v>
      </c>
      <c r="I14" s="220">
        <f t="shared" si="5"/>
        <v>0.9643978355</v>
      </c>
      <c r="J14" s="222"/>
      <c r="K14" s="219">
        <f t="shared" si="6"/>
        <v>1898.503871</v>
      </c>
      <c r="L14" s="220">
        <f t="shared" si="7"/>
        <v>0.2125251813</v>
      </c>
      <c r="M14" s="221">
        <f t="shared" si="8"/>
        <v>332.76</v>
      </c>
      <c r="N14" s="223">
        <v>354.0</v>
      </c>
      <c r="O14" s="222"/>
      <c r="P14" s="228">
        <v>1512.0</v>
      </c>
      <c r="Q14" s="229">
        <v>1633.0</v>
      </c>
      <c r="R14" s="219">
        <f t="shared" si="9"/>
        <v>-386.8095934</v>
      </c>
      <c r="S14" s="219">
        <f t="shared" si="10"/>
        <v>-1442.743871</v>
      </c>
      <c r="T14" s="219">
        <f t="shared" si="11"/>
        <v>-265.5038708</v>
      </c>
      <c r="V14" s="59">
        <f t="shared" si="12"/>
        <v>1812.63</v>
      </c>
      <c r="W14" s="220">
        <f t="shared" si="13"/>
        <v>0.1576797673</v>
      </c>
      <c r="X14" s="221">
        <f t="shared" si="14"/>
        <v>246.8861292</v>
      </c>
    </row>
    <row r="15">
      <c r="A15" s="84" t="s">
        <v>77</v>
      </c>
      <c r="B15" s="217">
        <v>1572.6157804668248</v>
      </c>
      <c r="C15" s="218"/>
      <c r="D15" s="219">
        <f t="shared" si="1"/>
        <v>2028.674357</v>
      </c>
      <c r="E15" s="220">
        <f t="shared" si="2"/>
        <v>0.29</v>
      </c>
      <c r="F15" s="221">
        <f t="shared" si="3"/>
        <v>456.0585763</v>
      </c>
      <c r="G15" s="222"/>
      <c r="H15" s="219">
        <f t="shared" si="4"/>
        <v>3082.61578</v>
      </c>
      <c r="I15" s="220">
        <f t="shared" si="5"/>
        <v>0.9601836753</v>
      </c>
      <c r="J15" s="222"/>
      <c r="K15" s="219">
        <f t="shared" si="6"/>
        <v>2469.37578</v>
      </c>
      <c r="L15" s="220">
        <f t="shared" si="7"/>
        <v>0.5702346442</v>
      </c>
      <c r="M15" s="221">
        <f t="shared" si="8"/>
        <v>896.76</v>
      </c>
      <c r="N15" s="223">
        <v>954.0</v>
      </c>
      <c r="O15" s="222"/>
      <c r="P15" s="228">
        <v>1512.0</v>
      </c>
      <c r="Q15" s="229">
        <v>1633.0</v>
      </c>
      <c r="R15" s="219">
        <f t="shared" si="9"/>
        <v>-395.6743568</v>
      </c>
      <c r="S15" s="219">
        <f t="shared" si="10"/>
        <v>-1449.61578</v>
      </c>
      <c r="T15" s="219">
        <f t="shared" si="11"/>
        <v>-836.3757805</v>
      </c>
      <c r="V15" s="59">
        <f t="shared" si="12"/>
        <v>1812.63</v>
      </c>
      <c r="W15" s="220">
        <f t="shared" si="13"/>
        <v>0.1526210169</v>
      </c>
      <c r="X15" s="221">
        <f t="shared" si="14"/>
        <v>240.0142195</v>
      </c>
    </row>
    <row r="16">
      <c r="A16" s="84" t="s">
        <v>79</v>
      </c>
      <c r="B16" s="217">
        <v>1650.4130277702602</v>
      </c>
      <c r="C16" s="218"/>
      <c r="D16" s="219">
        <f t="shared" si="1"/>
        <v>2129.032806</v>
      </c>
      <c r="E16" s="220">
        <f t="shared" si="2"/>
        <v>0.29</v>
      </c>
      <c r="F16" s="221">
        <f t="shared" si="3"/>
        <v>478.6197781</v>
      </c>
      <c r="G16" s="222"/>
      <c r="H16" s="219">
        <f t="shared" si="4"/>
        <v>3160.413028</v>
      </c>
      <c r="I16" s="220">
        <f t="shared" si="5"/>
        <v>0.9149224919</v>
      </c>
      <c r="J16" s="222"/>
      <c r="K16" s="219">
        <f t="shared" si="6"/>
        <v>2363.873028</v>
      </c>
      <c r="L16" s="220">
        <f t="shared" si="7"/>
        <v>0.4322917888</v>
      </c>
      <c r="M16" s="221">
        <f t="shared" si="8"/>
        <v>713.46</v>
      </c>
      <c r="N16" s="223">
        <v>759.0</v>
      </c>
      <c r="O16" s="222"/>
      <c r="P16" s="228">
        <v>1512.0</v>
      </c>
      <c r="Q16" s="229">
        <v>1633.0</v>
      </c>
      <c r="R16" s="219">
        <f t="shared" si="9"/>
        <v>-496.0328058</v>
      </c>
      <c r="S16" s="219">
        <f t="shared" si="10"/>
        <v>-1527.413028</v>
      </c>
      <c r="T16" s="219">
        <f t="shared" si="11"/>
        <v>-730.8730278</v>
      </c>
      <c r="V16" s="59">
        <f t="shared" si="12"/>
        <v>1812.63</v>
      </c>
      <c r="W16" s="220">
        <f t="shared" si="13"/>
        <v>0.09828871289</v>
      </c>
      <c r="X16" s="221">
        <f t="shared" si="14"/>
        <v>162.2169722</v>
      </c>
    </row>
    <row r="17">
      <c r="A17" s="96" t="s">
        <v>81</v>
      </c>
      <c r="B17" s="217">
        <v>1743.10588000593</v>
      </c>
      <c r="C17" s="218"/>
      <c r="D17" s="219">
        <f t="shared" si="1"/>
        <v>2248.606585</v>
      </c>
      <c r="E17" s="220">
        <f t="shared" si="2"/>
        <v>0.29</v>
      </c>
      <c r="F17" s="221">
        <f t="shared" si="3"/>
        <v>505.5007052</v>
      </c>
      <c r="G17" s="222"/>
      <c r="H17" s="219">
        <f t="shared" si="4"/>
        <v>3253.10588</v>
      </c>
      <c r="I17" s="220">
        <f t="shared" si="5"/>
        <v>0.8662698103</v>
      </c>
      <c r="J17" s="222"/>
      <c r="K17" s="219">
        <f t="shared" si="6"/>
        <v>2362.56588</v>
      </c>
      <c r="L17" s="220">
        <f t="shared" si="7"/>
        <v>0.3553771501</v>
      </c>
      <c r="M17" s="221">
        <f t="shared" si="8"/>
        <v>619.46</v>
      </c>
      <c r="N17" s="223">
        <v>659.0</v>
      </c>
      <c r="O17" s="222"/>
      <c r="P17" s="224">
        <v>1567.0</v>
      </c>
      <c r="Q17" s="59">
        <v>1692.0</v>
      </c>
      <c r="R17" s="219">
        <f t="shared" si="9"/>
        <v>-556.6065852</v>
      </c>
      <c r="S17" s="219">
        <f t="shared" si="10"/>
        <v>-1561.10588</v>
      </c>
      <c r="T17" s="219">
        <f t="shared" si="11"/>
        <v>-670.56588</v>
      </c>
      <c r="V17" s="59">
        <f t="shared" si="12"/>
        <v>1878.12</v>
      </c>
      <c r="W17" s="220">
        <f t="shared" si="13"/>
        <v>0.07745606365</v>
      </c>
      <c r="X17" s="221">
        <f t="shared" si="14"/>
        <v>135.01412</v>
      </c>
    </row>
    <row r="18">
      <c r="A18" s="84" t="s">
        <v>83</v>
      </c>
      <c r="B18" s="217">
        <v>1911.6749477991648</v>
      </c>
      <c r="C18" s="218"/>
      <c r="D18" s="219">
        <f t="shared" si="1"/>
        <v>2466.060683</v>
      </c>
      <c r="E18" s="220">
        <f t="shared" si="2"/>
        <v>0.29</v>
      </c>
      <c r="F18" s="221">
        <f t="shared" si="3"/>
        <v>554.3857349</v>
      </c>
      <c r="G18" s="222"/>
      <c r="H18" s="219">
        <f t="shared" si="4"/>
        <v>3421.674948</v>
      </c>
      <c r="I18" s="220">
        <f t="shared" si="5"/>
        <v>0.7898832392</v>
      </c>
      <c r="J18" s="222"/>
      <c r="K18" s="219">
        <f t="shared" si="6"/>
        <v>2419.274948</v>
      </c>
      <c r="L18" s="220">
        <f t="shared" si="7"/>
        <v>0.2655263127</v>
      </c>
      <c r="M18" s="221">
        <f t="shared" si="8"/>
        <v>507.6</v>
      </c>
      <c r="N18" s="223">
        <v>540.0</v>
      </c>
      <c r="O18" s="222"/>
      <c r="P18" s="224">
        <v>1880.0</v>
      </c>
      <c r="Q18" s="59">
        <v>2030.0</v>
      </c>
      <c r="R18" s="219">
        <f t="shared" si="9"/>
        <v>-436.0606827</v>
      </c>
      <c r="S18" s="219">
        <f t="shared" si="10"/>
        <v>-1391.674948</v>
      </c>
      <c r="T18" s="219">
        <f t="shared" si="11"/>
        <v>-389.2749478</v>
      </c>
      <c r="V18" s="59">
        <f t="shared" si="12"/>
        <v>2253.3</v>
      </c>
      <c r="W18" s="220">
        <f t="shared" si="13"/>
        <v>0.1787045714</v>
      </c>
      <c r="X18" s="221">
        <f t="shared" si="14"/>
        <v>341.6250522</v>
      </c>
    </row>
    <row r="19">
      <c r="A19" s="230" t="s">
        <v>85</v>
      </c>
      <c r="B19" s="217">
        <v>1885.197156419445</v>
      </c>
      <c r="C19" s="218"/>
      <c r="D19" s="219">
        <f t="shared" si="1"/>
        <v>2431.904332</v>
      </c>
      <c r="E19" s="220">
        <f t="shared" si="2"/>
        <v>0.29</v>
      </c>
      <c r="F19" s="221">
        <f t="shared" si="3"/>
        <v>546.7071754</v>
      </c>
      <c r="G19" s="222"/>
      <c r="H19" s="219">
        <f t="shared" si="4"/>
        <v>3395.197156</v>
      </c>
      <c r="I19" s="220">
        <f t="shared" si="5"/>
        <v>0.8009772319</v>
      </c>
      <c r="J19" s="222"/>
      <c r="K19" s="219">
        <f t="shared" si="6"/>
        <v>2498.077156</v>
      </c>
      <c r="L19" s="220">
        <f t="shared" si="7"/>
        <v>0.3251012754</v>
      </c>
      <c r="M19" s="221">
        <f t="shared" si="8"/>
        <v>612.88</v>
      </c>
      <c r="N19" s="223">
        <v>652.0</v>
      </c>
      <c r="O19" s="222"/>
      <c r="P19" s="224">
        <v>1902.0</v>
      </c>
      <c r="Q19" s="59">
        <v>2054.0</v>
      </c>
      <c r="R19" s="219">
        <f t="shared" si="9"/>
        <v>-377.9043318</v>
      </c>
      <c r="S19" s="219">
        <f t="shared" si="10"/>
        <v>-1341.197156</v>
      </c>
      <c r="T19" s="219">
        <f t="shared" si="11"/>
        <v>-444.0771564</v>
      </c>
      <c r="V19" s="59">
        <f t="shared" si="12"/>
        <v>2279.94</v>
      </c>
      <c r="W19" s="220">
        <f t="shared" si="13"/>
        <v>0.2093907485</v>
      </c>
      <c r="X19" s="221">
        <f t="shared" si="14"/>
        <v>394.7428436</v>
      </c>
    </row>
    <row r="20">
      <c r="A20" s="77" t="s">
        <v>87</v>
      </c>
      <c r="B20" s="217">
        <v>2021.3045902139997</v>
      </c>
      <c r="C20" s="218"/>
      <c r="D20" s="219">
        <f t="shared" si="1"/>
        <v>2607.482921</v>
      </c>
      <c r="E20" s="220">
        <f t="shared" si="2"/>
        <v>0.29</v>
      </c>
      <c r="F20" s="221">
        <f t="shared" si="3"/>
        <v>586.1783312</v>
      </c>
      <c r="G20" s="222"/>
      <c r="H20" s="219">
        <f t="shared" si="4"/>
        <v>3531.30459</v>
      </c>
      <c r="I20" s="220">
        <f t="shared" si="5"/>
        <v>0.7470422851</v>
      </c>
      <c r="J20" s="222"/>
      <c r="K20" s="219">
        <f t="shared" si="6"/>
        <v>4948.46459</v>
      </c>
      <c r="L20" s="220">
        <f t="shared" si="7"/>
        <v>1.448153838</v>
      </c>
      <c r="M20" s="221">
        <f t="shared" si="8"/>
        <v>2927.16</v>
      </c>
      <c r="N20" s="223">
        <v>3114.0</v>
      </c>
      <c r="O20" s="222"/>
      <c r="P20" s="224">
        <v>2067.0</v>
      </c>
      <c r="Q20" s="59">
        <v>2232.0</v>
      </c>
      <c r="R20" s="219">
        <f t="shared" si="9"/>
        <v>-375.4829214</v>
      </c>
      <c r="S20" s="219">
        <f t="shared" si="10"/>
        <v>-1299.30459</v>
      </c>
      <c r="T20" s="219">
        <f t="shared" si="11"/>
        <v>-2716.46459</v>
      </c>
      <c r="V20" s="59">
        <f t="shared" si="12"/>
        <v>2477.52</v>
      </c>
      <c r="W20" s="220">
        <f t="shared" si="13"/>
        <v>0.2257034452</v>
      </c>
      <c r="X20" s="221">
        <f t="shared" si="14"/>
        <v>456.2154098</v>
      </c>
    </row>
    <row r="21">
      <c r="A21" s="96" t="s">
        <v>89</v>
      </c>
      <c r="B21" s="217">
        <v>1296.0</v>
      </c>
      <c r="C21" s="218"/>
      <c r="D21" s="219">
        <f t="shared" si="1"/>
        <v>1671.84</v>
      </c>
      <c r="E21" s="220">
        <f t="shared" si="2"/>
        <v>0.29</v>
      </c>
      <c r="F21" s="221">
        <f t="shared" si="3"/>
        <v>375.84</v>
      </c>
      <c r="G21" s="222"/>
      <c r="H21" s="219">
        <f t="shared" si="4"/>
        <v>2806</v>
      </c>
      <c r="I21" s="220">
        <f t="shared" si="5"/>
        <v>1.165123457</v>
      </c>
      <c r="J21" s="222"/>
      <c r="K21" s="219">
        <f t="shared" si="6"/>
        <v>1380.6</v>
      </c>
      <c r="L21" s="220">
        <f t="shared" si="7"/>
        <v>0.06527777778</v>
      </c>
      <c r="M21" s="221">
        <f t="shared" si="8"/>
        <v>84.6</v>
      </c>
      <c r="N21" s="223">
        <v>90.0</v>
      </c>
      <c r="O21" s="222"/>
      <c r="P21" s="228">
        <v>1512.0</v>
      </c>
      <c r="Q21" s="229">
        <v>1633.0</v>
      </c>
      <c r="R21" s="219">
        <f t="shared" si="9"/>
        <v>-38.84</v>
      </c>
      <c r="S21" s="219">
        <f t="shared" si="10"/>
        <v>-1173</v>
      </c>
      <c r="T21" s="219">
        <f t="shared" si="11"/>
        <v>252.4</v>
      </c>
      <c r="V21" s="59">
        <f t="shared" si="12"/>
        <v>1812.63</v>
      </c>
      <c r="W21" s="220">
        <f t="shared" si="13"/>
        <v>0.3986342593</v>
      </c>
      <c r="X21" s="221">
        <f t="shared" si="14"/>
        <v>516.63</v>
      </c>
    </row>
    <row r="22">
      <c r="A22" s="232" t="s">
        <v>92</v>
      </c>
      <c r="B22" s="217">
        <v>1409.04288668888</v>
      </c>
      <c r="C22" s="218"/>
      <c r="D22" s="219">
        <f t="shared" si="1"/>
        <v>1817.665324</v>
      </c>
      <c r="E22" s="220">
        <f t="shared" si="2"/>
        <v>0.29</v>
      </c>
      <c r="F22" s="221">
        <f t="shared" si="3"/>
        <v>408.6224371</v>
      </c>
      <c r="G22" s="222"/>
      <c r="H22" s="219">
        <f t="shared" si="4"/>
        <v>2919.042887</v>
      </c>
      <c r="I22" s="220">
        <f t="shared" si="5"/>
        <v>1.071649425</v>
      </c>
      <c r="J22" s="222"/>
      <c r="K22" s="219">
        <f t="shared" si="6"/>
        <v>1640.282887</v>
      </c>
      <c r="L22" s="220">
        <f t="shared" si="7"/>
        <v>0.1641113994</v>
      </c>
      <c r="M22" s="221">
        <f t="shared" si="8"/>
        <v>231.24</v>
      </c>
      <c r="N22" s="223">
        <v>246.0</v>
      </c>
      <c r="O22" s="222"/>
      <c r="P22" s="228">
        <v>1512.0</v>
      </c>
      <c r="Q22" s="229">
        <v>1633.0</v>
      </c>
      <c r="R22" s="219">
        <f t="shared" si="9"/>
        <v>-184.6653238</v>
      </c>
      <c r="S22" s="219">
        <f t="shared" si="10"/>
        <v>-1286.042887</v>
      </c>
      <c r="T22" s="219">
        <f t="shared" si="11"/>
        <v>-7.282886689</v>
      </c>
      <c r="V22" s="59">
        <f t="shared" si="12"/>
        <v>1812.63</v>
      </c>
      <c r="W22" s="220">
        <f t="shared" si="13"/>
        <v>0.2864264226</v>
      </c>
      <c r="X22" s="221">
        <f t="shared" si="14"/>
        <v>403.5871133</v>
      </c>
    </row>
    <row r="23">
      <c r="A23" s="230" t="s">
        <v>94</v>
      </c>
      <c r="B23" s="217">
        <v>1386.5837924041703</v>
      </c>
      <c r="C23" s="218"/>
      <c r="D23" s="219">
        <f t="shared" si="1"/>
        <v>1788.693092</v>
      </c>
      <c r="E23" s="220">
        <f t="shared" si="2"/>
        <v>0.29</v>
      </c>
      <c r="F23" s="221">
        <f t="shared" si="3"/>
        <v>402.1092998</v>
      </c>
      <c r="G23" s="222"/>
      <c r="H23" s="219">
        <f t="shared" si="4"/>
        <v>2896.583792</v>
      </c>
      <c r="I23" s="220">
        <f t="shared" si="5"/>
        <v>1.089007392</v>
      </c>
      <c r="J23" s="222"/>
      <c r="K23" s="219">
        <f t="shared" si="6"/>
        <v>1627.223792</v>
      </c>
      <c r="L23" s="220">
        <f t="shared" si="7"/>
        <v>0.1735488337</v>
      </c>
      <c r="M23" s="221">
        <f t="shared" si="8"/>
        <v>240.64</v>
      </c>
      <c r="N23" s="223">
        <v>256.0</v>
      </c>
      <c r="O23" s="222"/>
      <c r="P23" s="228">
        <v>1512.0</v>
      </c>
      <c r="Q23" s="229">
        <v>1633.0</v>
      </c>
      <c r="R23" s="219">
        <f t="shared" si="9"/>
        <v>-155.6930922</v>
      </c>
      <c r="S23" s="219">
        <f t="shared" si="10"/>
        <v>-1263.583792</v>
      </c>
      <c r="T23" s="219">
        <f t="shared" si="11"/>
        <v>5.776207596</v>
      </c>
      <c r="V23" s="59">
        <f t="shared" si="12"/>
        <v>1812.63</v>
      </c>
      <c r="W23" s="220">
        <f t="shared" si="13"/>
        <v>0.3072632249</v>
      </c>
      <c r="X23" s="221">
        <f t="shared" si="14"/>
        <v>426.0462076</v>
      </c>
    </row>
    <row r="24">
      <c r="A24" s="232" t="s">
        <v>96</v>
      </c>
      <c r="B24" s="217">
        <v>1394.7236172418247</v>
      </c>
      <c r="C24" s="218"/>
      <c r="D24" s="219">
        <f t="shared" si="1"/>
        <v>1799.193466</v>
      </c>
      <c r="E24" s="220">
        <f t="shared" si="2"/>
        <v>0.29</v>
      </c>
      <c r="F24" s="221">
        <f t="shared" si="3"/>
        <v>404.469849</v>
      </c>
      <c r="G24" s="222"/>
      <c r="H24" s="219">
        <f t="shared" si="4"/>
        <v>2904.723617</v>
      </c>
      <c r="I24" s="220">
        <f t="shared" si="5"/>
        <v>1.082651775</v>
      </c>
      <c r="J24" s="222"/>
      <c r="K24" s="219">
        <f t="shared" si="6"/>
        <v>1860.023617</v>
      </c>
      <c r="L24" s="220">
        <f t="shared" si="7"/>
        <v>0.3336144841</v>
      </c>
      <c r="M24" s="221">
        <f t="shared" si="8"/>
        <v>465.3</v>
      </c>
      <c r="N24" s="223">
        <v>495.0</v>
      </c>
      <c r="O24" s="222"/>
      <c r="P24" s="228">
        <v>1512.0</v>
      </c>
      <c r="Q24" s="229">
        <v>1633.0</v>
      </c>
      <c r="R24" s="219">
        <f t="shared" si="9"/>
        <v>-166.1934662</v>
      </c>
      <c r="S24" s="219">
        <f t="shared" si="10"/>
        <v>-1271.723617</v>
      </c>
      <c r="T24" s="219">
        <f t="shared" si="11"/>
        <v>-227.0236172</v>
      </c>
      <c r="V24" s="59">
        <f t="shared" si="12"/>
        <v>1812.63</v>
      </c>
      <c r="W24" s="220">
        <f t="shared" si="13"/>
        <v>0.2996338325</v>
      </c>
      <c r="X24" s="221">
        <f t="shared" si="14"/>
        <v>417.9063828</v>
      </c>
    </row>
    <row r="25">
      <c r="A25" s="230" t="s">
        <v>98</v>
      </c>
      <c r="B25" s="217">
        <v>1429.7695999889597</v>
      </c>
      <c r="C25" s="218"/>
      <c r="D25" s="219">
        <f t="shared" si="1"/>
        <v>1844.402784</v>
      </c>
      <c r="E25" s="220">
        <f t="shared" si="2"/>
        <v>0.29</v>
      </c>
      <c r="F25" s="221">
        <f t="shared" si="3"/>
        <v>414.633184</v>
      </c>
      <c r="G25" s="222"/>
      <c r="H25" s="219">
        <f t="shared" si="4"/>
        <v>2939.7696</v>
      </c>
      <c r="I25" s="220">
        <f t="shared" si="5"/>
        <v>1.056114216</v>
      </c>
      <c r="J25" s="222"/>
      <c r="K25" s="219">
        <f t="shared" si="6"/>
        <v>1613.0696</v>
      </c>
      <c r="L25" s="220">
        <f t="shared" si="7"/>
        <v>0.128202474</v>
      </c>
      <c r="M25" s="221">
        <f t="shared" si="8"/>
        <v>183.3</v>
      </c>
      <c r="N25" s="223">
        <v>195.0</v>
      </c>
      <c r="O25" s="222"/>
      <c r="P25" s="228">
        <v>1512.0</v>
      </c>
      <c r="Q25" s="229">
        <v>1633.0</v>
      </c>
      <c r="R25" s="219">
        <f t="shared" si="9"/>
        <v>-211.402784</v>
      </c>
      <c r="S25" s="219">
        <f t="shared" si="10"/>
        <v>-1306.7696</v>
      </c>
      <c r="T25" s="219">
        <f t="shared" si="11"/>
        <v>19.93040001</v>
      </c>
      <c r="V25" s="59">
        <f t="shared" si="12"/>
        <v>1812.63</v>
      </c>
      <c r="W25" s="220">
        <f t="shared" si="13"/>
        <v>0.2677776895</v>
      </c>
      <c r="X25" s="221">
        <f t="shared" si="14"/>
        <v>382.8604</v>
      </c>
    </row>
    <row r="26">
      <c r="A26" s="230" t="s">
        <v>100</v>
      </c>
      <c r="B26" s="217">
        <v>1437.1686686337648</v>
      </c>
      <c r="C26" s="218"/>
      <c r="D26" s="219">
        <f t="shared" si="1"/>
        <v>1853.947583</v>
      </c>
      <c r="E26" s="220">
        <f t="shared" si="2"/>
        <v>0.29</v>
      </c>
      <c r="F26" s="221">
        <f t="shared" si="3"/>
        <v>416.7789139</v>
      </c>
      <c r="G26" s="222"/>
      <c r="H26" s="219">
        <f t="shared" si="4"/>
        <v>2947.168669</v>
      </c>
      <c r="I26" s="220">
        <f t="shared" si="5"/>
        <v>1.050676955</v>
      </c>
      <c r="J26" s="222"/>
      <c r="K26" s="219">
        <f t="shared" si="6"/>
        <v>1627.048669</v>
      </c>
      <c r="L26" s="220">
        <f t="shared" si="7"/>
        <v>0.1321208875</v>
      </c>
      <c r="M26" s="221">
        <f t="shared" si="8"/>
        <v>189.88</v>
      </c>
      <c r="N26" s="223">
        <v>202.0</v>
      </c>
      <c r="O26" s="222"/>
      <c r="P26" s="228">
        <v>1512.0</v>
      </c>
      <c r="Q26" s="229">
        <v>1633.0</v>
      </c>
      <c r="R26" s="219">
        <f t="shared" si="9"/>
        <v>-220.9475825</v>
      </c>
      <c r="S26" s="219">
        <f t="shared" si="10"/>
        <v>-1314.168669</v>
      </c>
      <c r="T26" s="219">
        <f t="shared" si="11"/>
        <v>5.951331366</v>
      </c>
      <c r="V26" s="59">
        <f t="shared" si="12"/>
        <v>1812.63</v>
      </c>
      <c r="W26" s="220">
        <f t="shared" si="13"/>
        <v>0.2612507074</v>
      </c>
      <c r="X26" s="221">
        <f t="shared" si="14"/>
        <v>375.4613314</v>
      </c>
    </row>
    <row r="27">
      <c r="A27" s="104" t="s">
        <v>102</v>
      </c>
      <c r="B27" s="217">
        <v>16626.07211304725</v>
      </c>
      <c r="C27" s="218"/>
      <c r="D27" s="219">
        <f t="shared" si="1"/>
        <v>21447.63303</v>
      </c>
      <c r="E27" s="220">
        <f t="shared" si="2"/>
        <v>0.29</v>
      </c>
      <c r="F27" s="221">
        <f t="shared" si="3"/>
        <v>4821.560913</v>
      </c>
      <c r="G27" s="222"/>
      <c r="H27" s="219">
        <f t="shared" si="4"/>
        <v>18136.07211</v>
      </c>
      <c r="I27" s="220">
        <f t="shared" si="5"/>
        <v>0.09082121079</v>
      </c>
      <c r="J27" s="222"/>
      <c r="K27" s="219">
        <f t="shared" si="6"/>
        <v>22221.89211</v>
      </c>
      <c r="L27" s="220">
        <f t="shared" si="7"/>
        <v>0.336568972</v>
      </c>
      <c r="M27" s="221">
        <f t="shared" si="8"/>
        <v>5595.82</v>
      </c>
      <c r="N27" s="223">
        <v>5953.0</v>
      </c>
      <c r="O27" s="222"/>
      <c r="P27" s="224">
        <v>16973.0</v>
      </c>
      <c r="Q27" s="59">
        <v>18331.0</v>
      </c>
      <c r="R27" s="219">
        <f t="shared" si="9"/>
        <v>-3116.633026</v>
      </c>
      <c r="S27" s="219">
        <f t="shared" si="10"/>
        <v>194.927887</v>
      </c>
      <c r="T27" s="219">
        <f t="shared" si="11"/>
        <v>-3890.892113</v>
      </c>
      <c r="V27" s="59">
        <f t="shared" si="12"/>
        <v>20347.41</v>
      </c>
      <c r="W27" s="220">
        <f t="shared" si="13"/>
        <v>0.2238254388</v>
      </c>
      <c r="X27" s="221">
        <f t="shared" si="14"/>
        <v>3721.337887</v>
      </c>
    </row>
    <row r="28">
      <c r="A28" s="104" t="s">
        <v>105</v>
      </c>
      <c r="B28" s="217">
        <v>13123.933200000001</v>
      </c>
      <c r="C28" s="218"/>
      <c r="D28" s="219">
        <f t="shared" si="1"/>
        <v>16929.87383</v>
      </c>
      <c r="E28" s="220">
        <f t="shared" si="2"/>
        <v>0.29</v>
      </c>
      <c r="F28" s="221">
        <f t="shared" si="3"/>
        <v>3805.940628</v>
      </c>
      <c r="G28" s="222"/>
      <c r="H28" s="219">
        <f t="shared" si="4"/>
        <v>14633.9332</v>
      </c>
      <c r="I28" s="220">
        <f t="shared" si="5"/>
        <v>0.1150569709</v>
      </c>
      <c r="J28" s="222"/>
      <c r="K28" s="219">
        <f t="shared" si="6"/>
        <v>17830.5132</v>
      </c>
      <c r="L28" s="220">
        <f t="shared" si="7"/>
        <v>0.3586257205</v>
      </c>
      <c r="M28" s="221">
        <f t="shared" si="8"/>
        <v>4706.58</v>
      </c>
      <c r="N28" s="223">
        <v>5007.0</v>
      </c>
      <c r="O28" s="222"/>
      <c r="P28" s="233">
        <v>15308.0</v>
      </c>
      <c r="Q28" s="234">
        <v>16532.0</v>
      </c>
      <c r="R28" s="219">
        <f t="shared" si="9"/>
        <v>-397.873828</v>
      </c>
      <c r="S28" s="219">
        <f t="shared" si="10"/>
        <v>1898.0668</v>
      </c>
      <c r="T28" s="219">
        <f t="shared" si="11"/>
        <v>-1298.5132</v>
      </c>
      <c r="V28" s="59">
        <f t="shared" si="12"/>
        <v>18350.52</v>
      </c>
      <c r="W28" s="220">
        <f t="shared" si="13"/>
        <v>0.3982485068</v>
      </c>
      <c r="X28" s="221">
        <f t="shared" si="14"/>
        <v>5226.5868</v>
      </c>
    </row>
    <row r="29">
      <c r="A29" s="84" t="s">
        <v>107</v>
      </c>
      <c r="B29" s="217">
        <v>17920.7423839021</v>
      </c>
      <c r="C29" s="218"/>
      <c r="D29" s="219">
        <f t="shared" si="1"/>
        <v>23117.75768</v>
      </c>
      <c r="E29" s="220">
        <f t="shared" si="2"/>
        <v>0.29</v>
      </c>
      <c r="F29" s="221">
        <f t="shared" si="3"/>
        <v>5197.015291</v>
      </c>
      <c r="G29" s="222"/>
      <c r="H29" s="219">
        <f t="shared" si="4"/>
        <v>19430.74238</v>
      </c>
      <c r="I29" s="220">
        <f t="shared" si="5"/>
        <v>0.08425990217</v>
      </c>
      <c r="J29" s="222"/>
      <c r="K29" s="219">
        <f t="shared" si="6"/>
        <v>25638.14238</v>
      </c>
      <c r="L29" s="220">
        <f t="shared" si="7"/>
        <v>0.4306406417</v>
      </c>
      <c r="M29" s="221">
        <f t="shared" si="8"/>
        <v>7717.4</v>
      </c>
      <c r="N29" s="223">
        <v>8210.0</v>
      </c>
      <c r="O29" s="222"/>
      <c r="P29" s="224">
        <v>19289.0</v>
      </c>
      <c r="Q29" s="59">
        <v>20832.0</v>
      </c>
      <c r="R29" s="219">
        <f t="shared" si="9"/>
        <v>-2285.757675</v>
      </c>
      <c r="S29" s="219">
        <f t="shared" si="10"/>
        <v>1401.257616</v>
      </c>
      <c r="T29" s="219">
        <f t="shared" si="11"/>
        <v>-4806.142384</v>
      </c>
      <c r="V29" s="59">
        <f t="shared" si="12"/>
        <v>23123.52</v>
      </c>
      <c r="W29" s="220">
        <f t="shared" si="13"/>
        <v>0.290321545</v>
      </c>
      <c r="X29" s="221">
        <f t="shared" si="14"/>
        <v>5202.777616</v>
      </c>
    </row>
    <row r="30">
      <c r="A30" s="96" t="s">
        <v>109</v>
      </c>
      <c r="B30" s="217">
        <v>19475.871287820097</v>
      </c>
      <c r="C30" s="218"/>
      <c r="D30" s="219">
        <f t="shared" si="1"/>
        <v>25123.87396</v>
      </c>
      <c r="E30" s="220">
        <f t="shared" si="2"/>
        <v>0.29</v>
      </c>
      <c r="F30" s="221">
        <f t="shared" si="3"/>
        <v>5648.002673</v>
      </c>
      <c r="G30" s="222"/>
      <c r="H30" s="219">
        <f t="shared" si="4"/>
        <v>20985.87129</v>
      </c>
      <c r="I30" s="220">
        <f t="shared" si="5"/>
        <v>0.07753183299</v>
      </c>
      <c r="J30" s="222"/>
      <c r="K30" s="219">
        <f t="shared" si="6"/>
        <v>24646.81129</v>
      </c>
      <c r="L30" s="220">
        <f t="shared" si="7"/>
        <v>0.2655049381</v>
      </c>
      <c r="M30" s="221">
        <f t="shared" si="8"/>
        <v>5170.94</v>
      </c>
      <c r="N30" s="223">
        <v>5501.0</v>
      </c>
      <c r="O30" s="222"/>
      <c r="P30" s="224">
        <v>23110.0</v>
      </c>
      <c r="Q30" s="59">
        <v>24959.0</v>
      </c>
      <c r="R30" s="219">
        <f t="shared" si="9"/>
        <v>-164.8739613</v>
      </c>
      <c r="S30" s="219">
        <f t="shared" si="10"/>
        <v>3973.128712</v>
      </c>
      <c r="T30" s="219">
        <f t="shared" si="11"/>
        <v>312.1887122</v>
      </c>
      <c r="V30" s="59">
        <f t="shared" si="12"/>
        <v>27704.49</v>
      </c>
      <c r="W30" s="220">
        <f t="shared" si="13"/>
        <v>0.4225032396</v>
      </c>
      <c r="X30" s="221">
        <f t="shared" si="14"/>
        <v>8228.618712</v>
      </c>
    </row>
    <row r="31">
      <c r="A31" s="84" t="s">
        <v>111</v>
      </c>
      <c r="B31" s="217">
        <v>20317.22130510365</v>
      </c>
      <c r="C31" s="218"/>
      <c r="D31" s="219">
        <f t="shared" si="1"/>
        <v>26209.21548</v>
      </c>
      <c r="E31" s="220">
        <f t="shared" si="2"/>
        <v>0.29</v>
      </c>
      <c r="F31" s="221">
        <f t="shared" si="3"/>
        <v>5891.994178</v>
      </c>
      <c r="G31" s="222"/>
      <c r="H31" s="219">
        <f t="shared" si="4"/>
        <v>21827.22131</v>
      </c>
      <c r="I31" s="220">
        <f t="shared" si="5"/>
        <v>0.07432118681</v>
      </c>
      <c r="J31" s="222"/>
      <c r="K31" s="219">
        <f t="shared" si="6"/>
        <v>32194.12131</v>
      </c>
      <c r="L31" s="220">
        <f t="shared" si="7"/>
        <v>0.5845730487</v>
      </c>
      <c r="M31" s="221">
        <f t="shared" si="8"/>
        <v>11876.9</v>
      </c>
      <c r="N31" s="223">
        <v>12635.0</v>
      </c>
      <c r="O31" s="222"/>
      <c r="P31" s="224">
        <v>24474.0</v>
      </c>
      <c r="Q31" s="59">
        <v>26432.0</v>
      </c>
      <c r="R31" s="219">
        <f t="shared" si="9"/>
        <v>222.7845164</v>
      </c>
      <c r="S31" s="219">
        <f t="shared" si="10"/>
        <v>4604.778695</v>
      </c>
      <c r="T31" s="219">
        <f t="shared" si="11"/>
        <v>-5762.121305</v>
      </c>
      <c r="V31" s="59">
        <f t="shared" si="12"/>
        <v>29339.52</v>
      </c>
      <c r="W31" s="220">
        <f t="shared" si="13"/>
        <v>0.4440714879</v>
      </c>
      <c r="X31" s="221">
        <f t="shared" si="14"/>
        <v>9022.298695</v>
      </c>
    </row>
    <row r="32">
      <c r="A32" s="84" t="s">
        <v>113</v>
      </c>
      <c r="B32" s="217">
        <v>21551.17649486495</v>
      </c>
      <c r="C32" s="218"/>
      <c r="D32" s="219">
        <f t="shared" si="1"/>
        <v>27801.01768</v>
      </c>
      <c r="E32" s="220">
        <f t="shared" si="2"/>
        <v>0.29</v>
      </c>
      <c r="F32" s="221">
        <f t="shared" si="3"/>
        <v>6249.841184</v>
      </c>
      <c r="G32" s="222"/>
      <c r="H32" s="219">
        <f t="shared" si="4"/>
        <v>23061.17649</v>
      </c>
      <c r="I32" s="220">
        <f t="shared" si="5"/>
        <v>0.07006578042</v>
      </c>
      <c r="J32" s="222"/>
      <c r="K32" s="219">
        <f t="shared" si="6"/>
        <v>23730.09649</v>
      </c>
      <c r="L32" s="220">
        <f t="shared" si="7"/>
        <v>0.1011044571</v>
      </c>
      <c r="M32" s="221">
        <f t="shared" si="8"/>
        <v>2178.92</v>
      </c>
      <c r="N32" s="223">
        <v>2318.0</v>
      </c>
      <c r="O32" s="222"/>
      <c r="P32" s="224">
        <v>26853.0</v>
      </c>
      <c r="Q32" s="59">
        <v>29001.0</v>
      </c>
      <c r="R32" s="219">
        <f t="shared" si="9"/>
        <v>1199.982322</v>
      </c>
      <c r="S32" s="219">
        <f t="shared" si="10"/>
        <v>5939.823505</v>
      </c>
      <c r="T32" s="219">
        <f t="shared" si="11"/>
        <v>5270.903505</v>
      </c>
      <c r="V32" s="59">
        <f t="shared" si="12"/>
        <v>32191.11</v>
      </c>
      <c r="W32" s="220">
        <f t="shared" si="13"/>
        <v>0.49370546</v>
      </c>
      <c r="X32" s="221">
        <f t="shared" si="14"/>
        <v>10639.93351</v>
      </c>
    </row>
    <row r="33">
      <c r="A33" s="84" t="s">
        <v>115</v>
      </c>
      <c r="B33" s="217">
        <v>22111.870048066346</v>
      </c>
      <c r="C33" s="218"/>
      <c r="D33" s="219">
        <f t="shared" si="1"/>
        <v>28524.31236</v>
      </c>
      <c r="E33" s="220">
        <f t="shared" si="2"/>
        <v>0.29</v>
      </c>
      <c r="F33" s="221">
        <f t="shared" si="3"/>
        <v>6412.442314</v>
      </c>
      <c r="G33" s="222"/>
      <c r="H33" s="219">
        <f t="shared" si="4"/>
        <v>23621.87005</v>
      </c>
      <c r="I33" s="220">
        <f t="shared" si="5"/>
        <v>0.06828911335</v>
      </c>
      <c r="J33" s="222"/>
      <c r="K33" s="219">
        <f t="shared" si="6"/>
        <v>28439.01005</v>
      </c>
      <c r="L33" s="220">
        <f t="shared" si="7"/>
        <v>0.2861422388</v>
      </c>
      <c r="M33" s="221">
        <f t="shared" si="8"/>
        <v>6327.14</v>
      </c>
      <c r="N33" s="223">
        <v>6731.0</v>
      </c>
      <c r="O33" s="222"/>
      <c r="P33" s="224">
        <v>26915.0</v>
      </c>
      <c r="Q33" s="59">
        <v>29068.0</v>
      </c>
      <c r="R33" s="219">
        <f t="shared" si="9"/>
        <v>543.687638</v>
      </c>
      <c r="S33" s="219">
        <f t="shared" si="10"/>
        <v>5446.129952</v>
      </c>
      <c r="T33" s="219">
        <f t="shared" si="11"/>
        <v>628.9899519</v>
      </c>
      <c r="V33" s="59">
        <f t="shared" si="12"/>
        <v>32265.48</v>
      </c>
      <c r="W33" s="220">
        <f t="shared" si="13"/>
        <v>0.4591927291</v>
      </c>
      <c r="X33" s="221">
        <f t="shared" si="14"/>
        <v>10153.60995</v>
      </c>
    </row>
    <row r="34">
      <c r="A34" s="96" t="s">
        <v>117</v>
      </c>
      <c r="B34" s="217">
        <v>1968.707136205925</v>
      </c>
      <c r="C34" s="218"/>
      <c r="D34" s="219">
        <f t="shared" si="1"/>
        <v>2539.632206</v>
      </c>
      <c r="E34" s="220">
        <f t="shared" si="2"/>
        <v>0.29</v>
      </c>
      <c r="F34" s="221">
        <f t="shared" si="3"/>
        <v>570.9250695</v>
      </c>
      <c r="G34" s="222"/>
      <c r="H34" s="219">
        <f t="shared" si="4"/>
        <v>3478.707136</v>
      </c>
      <c r="I34" s="220">
        <f t="shared" si="5"/>
        <v>0.7670008262</v>
      </c>
      <c r="J34" s="222"/>
      <c r="K34" s="219">
        <f t="shared" si="6"/>
        <v>2254.467136</v>
      </c>
      <c r="L34" s="220">
        <f t="shared" si="7"/>
        <v>0.1451510968</v>
      </c>
      <c r="M34" s="221">
        <f t="shared" si="8"/>
        <v>285.76</v>
      </c>
      <c r="N34" s="223">
        <v>304.0</v>
      </c>
      <c r="O34" s="222"/>
      <c r="P34" s="224">
        <v>1900.0</v>
      </c>
      <c r="Q34" s="59">
        <v>2052.0</v>
      </c>
      <c r="R34" s="219">
        <f t="shared" si="9"/>
        <v>-487.6322057</v>
      </c>
      <c r="S34" s="219">
        <f t="shared" si="10"/>
        <v>-1426.707136</v>
      </c>
      <c r="T34" s="219">
        <f t="shared" si="11"/>
        <v>-202.4671362</v>
      </c>
      <c r="V34" s="59">
        <f t="shared" si="12"/>
        <v>2277.72</v>
      </c>
      <c r="W34" s="220">
        <f t="shared" si="13"/>
        <v>0.1569623323</v>
      </c>
      <c r="X34" s="221">
        <f t="shared" si="14"/>
        <v>309.0128638</v>
      </c>
    </row>
    <row r="35">
      <c r="A35" s="84" t="s">
        <v>120</v>
      </c>
      <c r="B35" s="217">
        <v>2730.5828226553704</v>
      </c>
      <c r="C35" s="218"/>
      <c r="D35" s="219">
        <f t="shared" si="1"/>
        <v>3522.451841</v>
      </c>
      <c r="E35" s="220">
        <f t="shared" si="2"/>
        <v>0.29</v>
      </c>
      <c r="F35" s="221">
        <f t="shared" si="3"/>
        <v>791.8690186</v>
      </c>
      <c r="G35" s="222"/>
      <c r="H35" s="219">
        <f t="shared" si="4"/>
        <v>4240.582823</v>
      </c>
      <c r="I35" s="220">
        <f t="shared" si="5"/>
        <v>0.5529954951</v>
      </c>
      <c r="J35" s="222"/>
      <c r="K35" s="219">
        <f t="shared" si="6"/>
        <v>3405.502823</v>
      </c>
      <c r="L35" s="220">
        <f t="shared" si="7"/>
        <v>0.2471706752</v>
      </c>
      <c r="M35" s="221">
        <f t="shared" si="8"/>
        <v>674.92</v>
      </c>
      <c r="N35" s="223">
        <v>718.0</v>
      </c>
      <c r="O35" s="222"/>
      <c r="P35" s="224">
        <v>3035.0</v>
      </c>
      <c r="Q35" s="59">
        <v>3278.0</v>
      </c>
      <c r="R35" s="219">
        <f t="shared" si="9"/>
        <v>-244.4518412</v>
      </c>
      <c r="S35" s="219">
        <f t="shared" si="10"/>
        <v>-962.5828227</v>
      </c>
      <c r="T35" s="219">
        <f t="shared" si="11"/>
        <v>-127.5028227</v>
      </c>
      <c r="V35" s="59">
        <f t="shared" si="12"/>
        <v>3638.58</v>
      </c>
      <c r="W35" s="220">
        <f t="shared" si="13"/>
        <v>0.3325287077</v>
      </c>
      <c r="X35" s="221">
        <f t="shared" si="14"/>
        <v>907.9971773</v>
      </c>
    </row>
    <row r="36">
      <c r="A36" s="103" t="s">
        <v>122</v>
      </c>
      <c r="B36" s="217">
        <v>2654.692818623955</v>
      </c>
      <c r="C36" s="218"/>
      <c r="D36" s="219">
        <f t="shared" si="1"/>
        <v>3424.553736</v>
      </c>
      <c r="E36" s="220">
        <f t="shared" si="2"/>
        <v>0.29</v>
      </c>
      <c r="F36" s="221">
        <f t="shared" si="3"/>
        <v>769.8609174</v>
      </c>
      <c r="G36" s="222"/>
      <c r="H36" s="219">
        <f t="shared" si="4"/>
        <v>4164.692819</v>
      </c>
      <c r="I36" s="220">
        <f t="shared" si="5"/>
        <v>0.5688040399</v>
      </c>
      <c r="J36" s="222"/>
      <c r="K36" s="219">
        <f t="shared" si="6"/>
        <v>4686.972819</v>
      </c>
      <c r="L36" s="220">
        <f t="shared" si="7"/>
        <v>0.7655424333</v>
      </c>
      <c r="M36" s="221">
        <f t="shared" si="8"/>
        <v>2032.28</v>
      </c>
      <c r="N36" s="223">
        <v>2162.0</v>
      </c>
      <c r="O36" s="222"/>
      <c r="P36" s="224">
        <v>3035.0</v>
      </c>
      <c r="Q36" s="59">
        <v>3278.0</v>
      </c>
      <c r="R36" s="219">
        <f t="shared" si="9"/>
        <v>-146.553736</v>
      </c>
      <c r="S36" s="219">
        <f t="shared" si="10"/>
        <v>-886.6928186</v>
      </c>
      <c r="T36" s="219">
        <f t="shared" si="11"/>
        <v>-1408.972819</v>
      </c>
      <c r="V36" s="59">
        <f t="shared" si="12"/>
        <v>3638.58</v>
      </c>
      <c r="W36" s="220">
        <f t="shared" si="13"/>
        <v>0.3706218567</v>
      </c>
      <c r="X36" s="221">
        <f t="shared" si="14"/>
        <v>983.8871814</v>
      </c>
    </row>
    <row r="37">
      <c r="A37" s="84" t="s">
        <v>124</v>
      </c>
      <c r="B37" s="217">
        <v>2754.584549612685</v>
      </c>
      <c r="C37" s="218"/>
      <c r="D37" s="219">
        <f t="shared" si="1"/>
        <v>3553.414069</v>
      </c>
      <c r="E37" s="220">
        <f t="shared" si="2"/>
        <v>0.29</v>
      </c>
      <c r="F37" s="221">
        <f t="shared" si="3"/>
        <v>798.8295194</v>
      </c>
      <c r="G37" s="222"/>
      <c r="H37" s="219">
        <f t="shared" si="4"/>
        <v>4264.58455</v>
      </c>
      <c r="I37" s="220">
        <f t="shared" si="5"/>
        <v>0.5481770382</v>
      </c>
      <c r="J37" s="222"/>
      <c r="K37" s="219">
        <f t="shared" si="6"/>
        <v>4279.26455</v>
      </c>
      <c r="L37" s="220">
        <f t="shared" si="7"/>
        <v>0.5535063355</v>
      </c>
      <c r="M37" s="221">
        <f t="shared" si="8"/>
        <v>1524.68</v>
      </c>
      <c r="N37" s="223">
        <v>1622.0</v>
      </c>
      <c r="O37" s="222"/>
      <c r="P37" s="224">
        <v>3310.0</v>
      </c>
      <c r="Q37" s="59">
        <v>3575.0</v>
      </c>
      <c r="R37" s="219">
        <f t="shared" si="9"/>
        <v>21.585931</v>
      </c>
      <c r="S37" s="219">
        <f t="shared" si="10"/>
        <v>-689.5845496</v>
      </c>
      <c r="T37" s="219">
        <f t="shared" si="11"/>
        <v>-704.2645496</v>
      </c>
      <c r="V37" s="59">
        <f t="shared" si="12"/>
        <v>3968.25</v>
      </c>
      <c r="W37" s="220">
        <f t="shared" si="13"/>
        <v>0.4405983656</v>
      </c>
      <c r="X37" s="221">
        <f t="shared" si="14"/>
        <v>1213.66545</v>
      </c>
    </row>
    <row r="38">
      <c r="A38" s="84" t="s">
        <v>126</v>
      </c>
      <c r="B38" s="217">
        <v>2992.33882648069</v>
      </c>
      <c r="C38" s="218"/>
      <c r="D38" s="219">
        <f t="shared" si="1"/>
        <v>3860.117086</v>
      </c>
      <c r="E38" s="220">
        <f t="shared" si="2"/>
        <v>0.29</v>
      </c>
      <c r="F38" s="221">
        <f t="shared" si="3"/>
        <v>867.7782597</v>
      </c>
      <c r="G38" s="222"/>
      <c r="H38" s="219">
        <f t="shared" si="4"/>
        <v>4502.338826</v>
      </c>
      <c r="I38" s="220">
        <f t="shared" si="5"/>
        <v>0.5046219989</v>
      </c>
      <c r="J38" s="222"/>
      <c r="K38" s="219">
        <f t="shared" si="6"/>
        <v>5244.578826</v>
      </c>
      <c r="L38" s="220">
        <f t="shared" si="7"/>
        <v>0.7526687754</v>
      </c>
      <c r="M38" s="221">
        <f t="shared" si="8"/>
        <v>2252.24</v>
      </c>
      <c r="N38" s="223">
        <v>2396.0</v>
      </c>
      <c r="O38" s="222"/>
      <c r="P38" s="224">
        <v>3593.0</v>
      </c>
      <c r="Q38" s="59">
        <v>3880.0</v>
      </c>
      <c r="R38" s="219">
        <f t="shared" si="9"/>
        <v>19.88291384</v>
      </c>
      <c r="S38" s="219">
        <f t="shared" si="10"/>
        <v>-622.3388265</v>
      </c>
      <c r="T38" s="219">
        <f t="shared" si="11"/>
        <v>-1364.578826</v>
      </c>
      <c r="V38" s="59">
        <f t="shared" si="12"/>
        <v>4306.8</v>
      </c>
      <c r="W38" s="220">
        <f t="shared" si="13"/>
        <v>0.4392755131</v>
      </c>
      <c r="X38" s="221">
        <f t="shared" si="14"/>
        <v>1314.461174</v>
      </c>
    </row>
    <row r="39">
      <c r="A39" s="84" t="s">
        <v>128</v>
      </c>
      <c r="B39" s="217">
        <v>6841.017160071739</v>
      </c>
      <c r="C39" s="218"/>
      <c r="D39" s="219">
        <f t="shared" si="1"/>
        <v>8824.912136</v>
      </c>
      <c r="E39" s="220">
        <f t="shared" si="2"/>
        <v>0.29</v>
      </c>
      <c r="F39" s="221">
        <f t="shared" si="3"/>
        <v>1983.894976</v>
      </c>
      <c r="G39" s="222"/>
      <c r="H39" s="219">
        <f t="shared" si="4"/>
        <v>8351.01716</v>
      </c>
      <c r="I39" s="220">
        <f t="shared" si="5"/>
        <v>0.2207274101</v>
      </c>
      <c r="J39" s="222"/>
      <c r="K39" s="219">
        <f t="shared" si="6"/>
        <v>8271.69716</v>
      </c>
      <c r="L39" s="220">
        <f t="shared" si="7"/>
        <v>0.2091326431</v>
      </c>
      <c r="M39" s="221">
        <f t="shared" si="8"/>
        <v>1430.68</v>
      </c>
      <c r="N39" s="223">
        <v>1522.0</v>
      </c>
      <c r="O39" s="222"/>
      <c r="P39" s="224">
        <v>7293.0</v>
      </c>
      <c r="Q39" s="59">
        <v>7876.0</v>
      </c>
      <c r="R39" s="219">
        <f t="shared" si="9"/>
        <v>-948.9121365</v>
      </c>
      <c r="S39" s="219">
        <f t="shared" si="10"/>
        <v>-475.0171601</v>
      </c>
      <c r="T39" s="219">
        <f t="shared" si="11"/>
        <v>-395.6971601</v>
      </c>
      <c r="V39" s="59">
        <f t="shared" si="12"/>
        <v>8742.36</v>
      </c>
      <c r="W39" s="220">
        <f t="shared" si="13"/>
        <v>0.2779327687</v>
      </c>
      <c r="X39" s="221">
        <f t="shared" si="14"/>
        <v>1901.34284</v>
      </c>
    </row>
    <row r="40">
      <c r="A40" s="84" t="s">
        <v>131</v>
      </c>
      <c r="B40" s="217">
        <v>7012.992836712565</v>
      </c>
      <c r="C40" s="218"/>
      <c r="D40" s="219">
        <f t="shared" si="1"/>
        <v>9046.760759</v>
      </c>
      <c r="E40" s="220">
        <f t="shared" si="2"/>
        <v>0.29</v>
      </c>
      <c r="F40" s="221">
        <f t="shared" si="3"/>
        <v>2033.767923</v>
      </c>
      <c r="G40" s="222"/>
      <c r="H40" s="219">
        <f t="shared" si="4"/>
        <v>8522.992837</v>
      </c>
      <c r="I40" s="220">
        <f t="shared" si="5"/>
        <v>0.215314636</v>
      </c>
      <c r="J40" s="222"/>
      <c r="K40" s="219">
        <f t="shared" si="6"/>
        <v>10040.73284</v>
      </c>
      <c r="L40" s="220">
        <f t="shared" si="7"/>
        <v>0.4317329378</v>
      </c>
      <c r="M40" s="221">
        <f t="shared" si="8"/>
        <v>3027.74</v>
      </c>
      <c r="N40" s="223">
        <v>3221.0</v>
      </c>
      <c r="O40" s="222"/>
      <c r="P40" s="224">
        <v>7486.0</v>
      </c>
      <c r="Q40" s="59">
        <v>8085.0</v>
      </c>
      <c r="R40" s="219">
        <f t="shared" si="9"/>
        <v>-961.7607594</v>
      </c>
      <c r="S40" s="219">
        <f t="shared" si="10"/>
        <v>-437.9928367</v>
      </c>
      <c r="T40" s="219">
        <f t="shared" si="11"/>
        <v>-1955.732837</v>
      </c>
      <c r="V40" s="59">
        <f t="shared" si="12"/>
        <v>8974.35</v>
      </c>
      <c r="W40" s="220">
        <f t="shared" si="13"/>
        <v>0.2796747707</v>
      </c>
      <c r="X40" s="221">
        <f t="shared" si="14"/>
        <v>1961.357163</v>
      </c>
    </row>
    <row r="41">
      <c r="A41" s="84" t="s">
        <v>133</v>
      </c>
      <c r="B41" s="217">
        <v>10476.569565195301</v>
      </c>
      <c r="C41" s="218"/>
      <c r="D41" s="219">
        <f t="shared" si="1"/>
        <v>13514.77474</v>
      </c>
      <c r="E41" s="220">
        <f t="shared" si="2"/>
        <v>0.29</v>
      </c>
      <c r="F41" s="221">
        <f t="shared" si="3"/>
        <v>3038.205174</v>
      </c>
      <c r="G41" s="222"/>
      <c r="H41" s="219">
        <f t="shared" si="4"/>
        <v>11986.56957</v>
      </c>
      <c r="I41" s="220">
        <f t="shared" si="5"/>
        <v>0.1441311481</v>
      </c>
      <c r="J41" s="222"/>
      <c r="K41" s="219">
        <f t="shared" si="6"/>
        <v>12134.72957</v>
      </c>
      <c r="L41" s="220">
        <f t="shared" si="7"/>
        <v>0.1582731819</v>
      </c>
      <c r="M41" s="221">
        <f t="shared" si="8"/>
        <v>1658.16</v>
      </c>
      <c r="N41" s="223">
        <v>1764.0</v>
      </c>
      <c r="O41" s="222"/>
      <c r="P41" s="224">
        <v>8166.0</v>
      </c>
      <c r="Q41" s="59">
        <v>8819.0</v>
      </c>
      <c r="R41" s="219">
        <f t="shared" si="9"/>
        <v>-4695.774739</v>
      </c>
      <c r="S41" s="219">
        <f t="shared" si="10"/>
        <v>-3167.569565</v>
      </c>
      <c r="T41" s="219">
        <f t="shared" si="11"/>
        <v>-3315.729565</v>
      </c>
      <c r="V41" s="59">
        <f t="shared" si="12"/>
        <v>9789.09</v>
      </c>
      <c r="W41" s="220">
        <f t="shared" si="13"/>
        <v>-0.06562067487</v>
      </c>
      <c r="X41" s="221">
        <f t="shared" si="14"/>
        <v>-687.4795652</v>
      </c>
    </row>
    <row r="42">
      <c r="A42" s="77" t="s">
        <v>136</v>
      </c>
      <c r="B42" s="217">
        <v>6464.026800000001</v>
      </c>
      <c r="C42" s="218"/>
      <c r="D42" s="219">
        <f t="shared" si="1"/>
        <v>8338.594572</v>
      </c>
      <c r="E42" s="220">
        <f t="shared" si="2"/>
        <v>0.29</v>
      </c>
      <c r="F42" s="221">
        <f t="shared" si="3"/>
        <v>1874.567772</v>
      </c>
      <c r="G42" s="222"/>
      <c r="H42" s="219">
        <f t="shared" si="4"/>
        <v>7974.0268</v>
      </c>
      <c r="I42" s="220">
        <f t="shared" si="5"/>
        <v>0.2336005166</v>
      </c>
      <c r="J42" s="222"/>
      <c r="K42" s="219">
        <f t="shared" si="6"/>
        <v>11170.6068</v>
      </c>
      <c r="L42" s="220">
        <f t="shared" si="7"/>
        <v>0.7281188871</v>
      </c>
      <c r="M42" s="221">
        <f t="shared" si="8"/>
        <v>4706.58</v>
      </c>
      <c r="N42" s="223">
        <v>5007.0</v>
      </c>
      <c r="O42" s="222"/>
      <c r="P42" s="233">
        <v>7540.0</v>
      </c>
      <c r="Q42" s="233">
        <v>8143.0</v>
      </c>
      <c r="R42" s="219">
        <f t="shared" si="9"/>
        <v>-195.594572</v>
      </c>
      <c r="S42" s="219">
        <f t="shared" si="10"/>
        <v>168.9732</v>
      </c>
      <c r="T42" s="219">
        <f t="shared" si="11"/>
        <v>-3027.6068</v>
      </c>
      <c r="V42" s="59">
        <f t="shared" si="12"/>
        <v>9038.73</v>
      </c>
      <c r="W42" s="220">
        <f t="shared" si="13"/>
        <v>0.3983125813</v>
      </c>
      <c r="X42" s="221">
        <f t="shared" si="14"/>
        <v>2574.7032</v>
      </c>
    </row>
    <row r="43">
      <c r="A43" s="96" t="s">
        <v>137</v>
      </c>
      <c r="B43" s="217">
        <v>11551.7810982986</v>
      </c>
      <c r="C43" s="218"/>
      <c r="D43" s="219">
        <f t="shared" si="1"/>
        <v>14901.79762</v>
      </c>
      <c r="E43" s="220">
        <f t="shared" si="2"/>
        <v>0.29</v>
      </c>
      <c r="F43" s="221">
        <f t="shared" si="3"/>
        <v>3350.016519</v>
      </c>
      <c r="G43" s="222"/>
      <c r="H43" s="219">
        <f t="shared" si="4"/>
        <v>13061.7811</v>
      </c>
      <c r="I43" s="220">
        <f t="shared" si="5"/>
        <v>0.1307157734</v>
      </c>
      <c r="J43" s="222"/>
      <c r="K43" s="219">
        <f t="shared" si="6"/>
        <v>12152.4411</v>
      </c>
      <c r="L43" s="220">
        <f t="shared" si="7"/>
        <v>0.05199717644</v>
      </c>
      <c r="M43" s="221">
        <f t="shared" si="8"/>
        <v>600.66</v>
      </c>
      <c r="N43" s="223">
        <v>639.0</v>
      </c>
      <c r="O43" s="222"/>
      <c r="P43" s="224">
        <v>9769.0</v>
      </c>
      <c r="Q43" s="59">
        <v>10551.0</v>
      </c>
      <c r="R43" s="219">
        <f t="shared" si="9"/>
        <v>-4350.797617</v>
      </c>
      <c r="S43" s="219">
        <f t="shared" si="10"/>
        <v>-2510.781098</v>
      </c>
      <c r="T43" s="219">
        <f t="shared" si="11"/>
        <v>-1601.441098</v>
      </c>
      <c r="V43" s="59">
        <f t="shared" si="12"/>
        <v>11711.61</v>
      </c>
      <c r="W43" s="220">
        <f t="shared" si="13"/>
        <v>0.01383586655</v>
      </c>
      <c r="X43" s="221">
        <f t="shared" si="14"/>
        <v>159.8289017</v>
      </c>
    </row>
    <row r="44">
      <c r="A44" s="96" t="s">
        <v>139</v>
      </c>
      <c r="B44" s="217">
        <v>11598.140762431602</v>
      </c>
      <c r="C44" s="218"/>
      <c r="D44" s="219">
        <f t="shared" si="1"/>
        <v>14961.60158</v>
      </c>
      <c r="E44" s="220">
        <f t="shared" si="2"/>
        <v>0.29</v>
      </c>
      <c r="F44" s="221">
        <f t="shared" si="3"/>
        <v>3363.460821</v>
      </c>
      <c r="G44" s="222"/>
      <c r="H44" s="219">
        <f t="shared" si="4"/>
        <v>13108.14076</v>
      </c>
      <c r="I44" s="220">
        <f t="shared" si="5"/>
        <v>0.1301932811</v>
      </c>
      <c r="J44" s="222"/>
      <c r="K44" s="219">
        <f t="shared" si="6"/>
        <v>14864.64076</v>
      </c>
      <c r="L44" s="220">
        <f t="shared" si="7"/>
        <v>0.2816399686</v>
      </c>
      <c r="M44" s="221">
        <f t="shared" si="8"/>
        <v>3266.5</v>
      </c>
      <c r="N44" s="223">
        <v>3475.0</v>
      </c>
      <c r="O44" s="222"/>
      <c r="P44" s="224">
        <v>10489.0</v>
      </c>
      <c r="Q44" s="59">
        <v>11328.0</v>
      </c>
      <c r="R44" s="219">
        <f t="shared" si="9"/>
        <v>-3633.601584</v>
      </c>
      <c r="S44" s="219">
        <f t="shared" si="10"/>
        <v>-1780.140762</v>
      </c>
      <c r="T44" s="219">
        <f t="shared" si="11"/>
        <v>-3536.640762</v>
      </c>
      <c r="V44" s="59">
        <f t="shared" si="12"/>
        <v>12574.08</v>
      </c>
      <c r="W44" s="220">
        <f t="shared" si="13"/>
        <v>0.08414617977</v>
      </c>
      <c r="X44" s="221">
        <f t="shared" si="14"/>
        <v>975.9392376</v>
      </c>
    </row>
    <row r="45">
      <c r="A45" s="84" t="s">
        <v>141</v>
      </c>
      <c r="B45" s="217">
        <v>12865.19858830935</v>
      </c>
      <c r="C45" s="218"/>
      <c r="D45" s="219">
        <f t="shared" si="1"/>
        <v>16596.10618</v>
      </c>
      <c r="E45" s="220">
        <f t="shared" si="2"/>
        <v>0.29</v>
      </c>
      <c r="F45" s="221">
        <f t="shared" si="3"/>
        <v>3730.907591</v>
      </c>
      <c r="G45" s="222"/>
      <c r="H45" s="219">
        <f t="shared" si="4"/>
        <v>14375.19859</v>
      </c>
      <c r="I45" s="220">
        <f t="shared" si="5"/>
        <v>0.1173709049</v>
      </c>
      <c r="J45" s="222"/>
      <c r="K45" s="219">
        <f t="shared" si="6"/>
        <v>14885.25859</v>
      </c>
      <c r="L45" s="220">
        <f t="shared" si="7"/>
        <v>0.1570173974</v>
      </c>
      <c r="M45" s="221">
        <f t="shared" si="8"/>
        <v>2020.06</v>
      </c>
      <c r="N45" s="223">
        <v>2149.0</v>
      </c>
      <c r="O45" s="222"/>
      <c r="P45" s="224">
        <v>10838.0</v>
      </c>
      <c r="Q45" s="59">
        <v>11705.0</v>
      </c>
      <c r="R45" s="219">
        <f t="shared" si="9"/>
        <v>-4891.106179</v>
      </c>
      <c r="S45" s="219">
        <f t="shared" si="10"/>
        <v>-2670.198588</v>
      </c>
      <c r="T45" s="219">
        <f t="shared" si="11"/>
        <v>-3180.258588</v>
      </c>
      <c r="V45" s="59">
        <f t="shared" si="12"/>
        <v>12992.55</v>
      </c>
      <c r="W45" s="220">
        <f t="shared" si="13"/>
        <v>0.00989890757</v>
      </c>
      <c r="X45" s="221">
        <f t="shared" si="14"/>
        <v>127.3514117</v>
      </c>
    </row>
    <row r="46">
      <c r="A46" s="84" t="s">
        <v>143</v>
      </c>
      <c r="B46" s="235">
        <v>710.0</v>
      </c>
      <c r="C46" s="218"/>
      <c r="D46" s="219">
        <f t="shared" si="1"/>
        <v>915.9</v>
      </c>
      <c r="E46" s="220">
        <f t="shared" si="2"/>
        <v>0.29</v>
      </c>
      <c r="F46" s="221">
        <f t="shared" si="3"/>
        <v>205.9</v>
      </c>
      <c r="G46" s="222"/>
      <c r="H46" s="219">
        <f t="shared" si="4"/>
        <v>2220</v>
      </c>
      <c r="I46" s="220">
        <f t="shared" si="5"/>
        <v>2.126760563</v>
      </c>
      <c r="J46" s="222"/>
      <c r="K46" s="219">
        <f t="shared" si="6"/>
        <v>710</v>
      </c>
      <c r="L46" s="220">
        <f t="shared" si="7"/>
        <v>0</v>
      </c>
      <c r="M46" s="221">
        <f t="shared" si="8"/>
        <v>0</v>
      </c>
      <c r="N46" s="223">
        <v>0.0</v>
      </c>
      <c r="O46" s="222"/>
      <c r="P46" s="236">
        <v>756.0</v>
      </c>
      <c r="Q46" s="237">
        <v>816.0</v>
      </c>
      <c r="R46" s="219">
        <f t="shared" si="9"/>
        <v>-99.9</v>
      </c>
      <c r="S46" s="219">
        <f t="shared" si="10"/>
        <v>-1404</v>
      </c>
      <c r="T46" s="219">
        <f t="shared" si="11"/>
        <v>106</v>
      </c>
      <c r="V46" s="59">
        <f t="shared" si="12"/>
        <v>905.76</v>
      </c>
      <c r="W46" s="220">
        <f t="shared" si="13"/>
        <v>0.2757183099</v>
      </c>
      <c r="X46" s="221">
        <f t="shared" si="14"/>
        <v>195.76</v>
      </c>
    </row>
    <row r="47">
      <c r="A47" s="84" t="s">
        <v>146</v>
      </c>
      <c r="B47" s="217">
        <v>978.3691785075049</v>
      </c>
      <c r="C47" s="218"/>
      <c r="D47" s="219">
        <f t="shared" si="1"/>
        <v>1262.09624</v>
      </c>
      <c r="E47" s="220">
        <f t="shared" si="2"/>
        <v>0.29</v>
      </c>
      <c r="F47" s="221">
        <f t="shared" si="3"/>
        <v>283.7270618</v>
      </c>
      <c r="G47" s="222"/>
      <c r="H47" s="219">
        <f t="shared" si="4"/>
        <v>2488.369179</v>
      </c>
      <c r="I47" s="220">
        <f t="shared" si="5"/>
        <v>1.543384678</v>
      </c>
      <c r="J47" s="222"/>
      <c r="K47" s="219">
        <f t="shared" si="6"/>
        <v>978.3691785</v>
      </c>
      <c r="L47" s="220">
        <f t="shared" si="7"/>
        <v>0</v>
      </c>
      <c r="M47" s="221">
        <f t="shared" si="8"/>
        <v>0</v>
      </c>
      <c r="N47" s="223">
        <v>0.0</v>
      </c>
      <c r="O47" s="222"/>
      <c r="P47" s="236">
        <v>756.0</v>
      </c>
      <c r="Q47" s="237">
        <v>816.0</v>
      </c>
      <c r="R47" s="219">
        <f t="shared" si="9"/>
        <v>-446.0962403</v>
      </c>
      <c r="S47" s="219">
        <f t="shared" si="10"/>
        <v>-1672.369179</v>
      </c>
      <c r="T47" s="219">
        <f t="shared" si="11"/>
        <v>-162.3691785</v>
      </c>
      <c r="V47" s="59">
        <f t="shared" si="12"/>
        <v>905.76</v>
      </c>
      <c r="W47" s="220">
        <f t="shared" si="13"/>
        <v>-0.07421449909</v>
      </c>
      <c r="X47" s="221">
        <f t="shared" si="14"/>
        <v>-72.60917851</v>
      </c>
    </row>
    <row r="48">
      <c r="A48" s="130" t="s">
        <v>151</v>
      </c>
      <c r="B48" s="217">
        <v>1296.0</v>
      </c>
      <c r="C48" s="218"/>
      <c r="D48" s="219">
        <f t="shared" si="1"/>
        <v>1671.84</v>
      </c>
      <c r="E48" s="220">
        <f t="shared" si="2"/>
        <v>0.29</v>
      </c>
      <c r="F48" s="221">
        <f t="shared" si="3"/>
        <v>375.84</v>
      </c>
      <c r="G48" s="222"/>
      <c r="H48" s="219">
        <f t="shared" si="4"/>
        <v>2806</v>
      </c>
      <c r="I48" s="220">
        <f t="shared" si="5"/>
        <v>1.165123457</v>
      </c>
      <c r="J48" s="222"/>
      <c r="K48" s="219">
        <f t="shared" si="6"/>
        <v>1377.78</v>
      </c>
      <c r="L48" s="220">
        <f t="shared" si="7"/>
        <v>0.06310185185</v>
      </c>
      <c r="M48" s="221">
        <f t="shared" si="8"/>
        <v>81.78</v>
      </c>
      <c r="N48" s="223">
        <v>87.0</v>
      </c>
      <c r="O48" s="222"/>
      <c r="P48" s="228">
        <v>1512.0</v>
      </c>
      <c r="Q48" s="229">
        <v>1633.0</v>
      </c>
      <c r="R48" s="219">
        <f t="shared" si="9"/>
        <v>-38.84</v>
      </c>
      <c r="S48" s="219">
        <f t="shared" si="10"/>
        <v>-1173</v>
      </c>
      <c r="T48" s="219">
        <f t="shared" si="11"/>
        <v>255.22</v>
      </c>
      <c r="V48" s="59">
        <f t="shared" si="12"/>
        <v>1812.63</v>
      </c>
      <c r="W48" s="220">
        <f t="shared" si="13"/>
        <v>0.3986342593</v>
      </c>
      <c r="X48" s="221">
        <f t="shared" si="14"/>
        <v>516.63</v>
      </c>
    </row>
    <row r="49">
      <c r="A49" s="84" t="s">
        <v>153</v>
      </c>
      <c r="B49" s="217">
        <v>1296.0</v>
      </c>
      <c r="C49" s="218"/>
      <c r="D49" s="219">
        <f t="shared" si="1"/>
        <v>1671.84</v>
      </c>
      <c r="E49" s="220">
        <f t="shared" si="2"/>
        <v>0.29</v>
      </c>
      <c r="F49" s="221">
        <f t="shared" si="3"/>
        <v>375.84</v>
      </c>
      <c r="G49" s="222"/>
      <c r="H49" s="219">
        <f t="shared" si="4"/>
        <v>2806</v>
      </c>
      <c r="I49" s="220">
        <f t="shared" si="5"/>
        <v>1.165123457</v>
      </c>
      <c r="J49" s="222"/>
      <c r="K49" s="219">
        <f t="shared" si="6"/>
        <v>1301.64</v>
      </c>
      <c r="L49" s="220">
        <f t="shared" si="7"/>
        <v>0.004351851852</v>
      </c>
      <c r="M49" s="221">
        <f t="shared" si="8"/>
        <v>5.64</v>
      </c>
      <c r="N49" s="223">
        <v>6.0</v>
      </c>
      <c r="O49" s="222"/>
      <c r="P49" s="228">
        <v>1512.0</v>
      </c>
      <c r="Q49" s="229">
        <v>1633.0</v>
      </c>
      <c r="R49" s="219">
        <f t="shared" si="9"/>
        <v>-38.84</v>
      </c>
      <c r="S49" s="219">
        <f t="shared" si="10"/>
        <v>-1173</v>
      </c>
      <c r="T49" s="219">
        <f t="shared" si="11"/>
        <v>331.36</v>
      </c>
      <c r="V49" s="59">
        <f t="shared" si="12"/>
        <v>1812.63</v>
      </c>
      <c r="W49" s="220">
        <f t="shared" si="13"/>
        <v>0.3986342593</v>
      </c>
      <c r="X49" s="221">
        <f t="shared" si="14"/>
        <v>516.63</v>
      </c>
    </row>
    <row r="50">
      <c r="A50" s="84" t="s">
        <v>155</v>
      </c>
      <c r="B50" s="217">
        <v>1296.0</v>
      </c>
      <c r="C50" s="218"/>
      <c r="D50" s="219">
        <f t="shared" si="1"/>
        <v>1671.84</v>
      </c>
      <c r="E50" s="220">
        <f t="shared" si="2"/>
        <v>0.29</v>
      </c>
      <c r="F50" s="221">
        <f t="shared" si="3"/>
        <v>375.84</v>
      </c>
      <c r="G50" s="222"/>
      <c r="H50" s="219">
        <f t="shared" si="4"/>
        <v>2806</v>
      </c>
      <c r="I50" s="220">
        <f t="shared" si="5"/>
        <v>1.165123457</v>
      </c>
      <c r="J50" s="222"/>
      <c r="K50" s="219">
        <f t="shared" si="6"/>
        <v>1908.88</v>
      </c>
      <c r="L50" s="220">
        <f t="shared" si="7"/>
        <v>0.4729012346</v>
      </c>
      <c r="M50" s="221">
        <f t="shared" si="8"/>
        <v>612.88</v>
      </c>
      <c r="N50" s="223">
        <v>652.0</v>
      </c>
      <c r="O50" s="222"/>
      <c r="P50" s="228">
        <v>1512.0</v>
      </c>
      <c r="Q50" s="229">
        <v>1633.0</v>
      </c>
      <c r="R50" s="219">
        <f t="shared" si="9"/>
        <v>-38.84</v>
      </c>
      <c r="S50" s="219">
        <f t="shared" si="10"/>
        <v>-1173</v>
      </c>
      <c r="T50" s="219">
        <f t="shared" si="11"/>
        <v>-275.88</v>
      </c>
      <c r="V50" s="59">
        <f t="shared" si="12"/>
        <v>1812.63</v>
      </c>
      <c r="W50" s="220">
        <f t="shared" si="13"/>
        <v>0.3986342593</v>
      </c>
      <c r="X50" s="221">
        <f t="shared" si="14"/>
        <v>516.63</v>
      </c>
    </row>
    <row r="51">
      <c r="A51" s="84" t="s">
        <v>157</v>
      </c>
      <c r="B51" s="217">
        <v>1296.0</v>
      </c>
      <c r="C51" s="218"/>
      <c r="D51" s="219">
        <f t="shared" si="1"/>
        <v>1671.84</v>
      </c>
      <c r="E51" s="220">
        <f t="shared" si="2"/>
        <v>0.29</v>
      </c>
      <c r="F51" s="221">
        <f t="shared" si="3"/>
        <v>375.84</v>
      </c>
      <c r="G51" s="222"/>
      <c r="H51" s="219">
        <f t="shared" si="4"/>
        <v>2806</v>
      </c>
      <c r="I51" s="220">
        <f t="shared" si="5"/>
        <v>1.165123457</v>
      </c>
      <c r="J51" s="222"/>
      <c r="K51" s="219">
        <f t="shared" si="6"/>
        <v>1296</v>
      </c>
      <c r="L51" s="220">
        <f t="shared" si="7"/>
        <v>0</v>
      </c>
      <c r="M51" s="221">
        <f t="shared" si="8"/>
        <v>0</v>
      </c>
      <c r="N51" s="223">
        <v>0.0</v>
      </c>
      <c r="O51" s="222"/>
      <c r="P51" s="228">
        <v>1512.0</v>
      </c>
      <c r="Q51" s="229">
        <v>1633.0</v>
      </c>
      <c r="R51" s="219">
        <f t="shared" si="9"/>
        <v>-38.84</v>
      </c>
      <c r="S51" s="219">
        <f t="shared" si="10"/>
        <v>-1173</v>
      </c>
      <c r="T51" s="219">
        <f t="shared" si="11"/>
        <v>337</v>
      </c>
      <c r="V51" s="59">
        <f t="shared" si="12"/>
        <v>1812.63</v>
      </c>
      <c r="W51" s="220">
        <f t="shared" si="13"/>
        <v>0.3986342593</v>
      </c>
      <c r="X51" s="221">
        <f t="shared" si="14"/>
        <v>516.63</v>
      </c>
    </row>
    <row r="52">
      <c r="A52" s="84" t="s">
        <v>158</v>
      </c>
      <c r="B52" s="217">
        <v>1296.0</v>
      </c>
      <c r="C52" s="218"/>
      <c r="D52" s="219">
        <f t="shared" si="1"/>
        <v>1671.84</v>
      </c>
      <c r="E52" s="220">
        <f t="shared" si="2"/>
        <v>0.29</v>
      </c>
      <c r="F52" s="221">
        <f t="shared" si="3"/>
        <v>375.84</v>
      </c>
      <c r="G52" s="222"/>
      <c r="H52" s="219">
        <f t="shared" si="4"/>
        <v>2806</v>
      </c>
      <c r="I52" s="220">
        <f t="shared" si="5"/>
        <v>1.165123457</v>
      </c>
      <c r="J52" s="222"/>
      <c r="K52" s="219">
        <f t="shared" si="6"/>
        <v>1384.36</v>
      </c>
      <c r="L52" s="220">
        <f t="shared" si="7"/>
        <v>0.06817901235</v>
      </c>
      <c r="M52" s="221">
        <f t="shared" si="8"/>
        <v>88.36</v>
      </c>
      <c r="N52" s="223">
        <v>94.0</v>
      </c>
      <c r="O52" s="222"/>
      <c r="P52" s="228">
        <v>1512.0</v>
      </c>
      <c r="Q52" s="229">
        <v>1633.0</v>
      </c>
      <c r="R52" s="219">
        <f t="shared" si="9"/>
        <v>-38.84</v>
      </c>
      <c r="S52" s="219">
        <f t="shared" si="10"/>
        <v>-1173</v>
      </c>
      <c r="T52" s="219">
        <f t="shared" si="11"/>
        <v>248.64</v>
      </c>
      <c r="V52" s="59">
        <f t="shared" si="12"/>
        <v>1812.63</v>
      </c>
      <c r="W52" s="220">
        <f t="shared" si="13"/>
        <v>0.3986342593</v>
      </c>
      <c r="X52" s="221">
        <f t="shared" si="14"/>
        <v>516.63</v>
      </c>
    </row>
    <row r="53">
      <c r="A53" s="84" t="s">
        <v>159</v>
      </c>
      <c r="B53" s="217">
        <v>1538.1667175303849</v>
      </c>
      <c r="C53" s="218"/>
      <c r="D53" s="219">
        <f t="shared" si="1"/>
        <v>1984.235066</v>
      </c>
      <c r="E53" s="220">
        <f t="shared" si="2"/>
        <v>0.29</v>
      </c>
      <c r="F53" s="221">
        <f t="shared" si="3"/>
        <v>446.0683481</v>
      </c>
      <c r="G53" s="222"/>
      <c r="H53" s="219">
        <f t="shared" si="4"/>
        <v>3048.166718</v>
      </c>
      <c r="I53" s="220">
        <f t="shared" si="5"/>
        <v>0.9816881244</v>
      </c>
      <c r="J53" s="222"/>
      <c r="K53" s="219">
        <f t="shared" si="6"/>
        <v>1542.866718</v>
      </c>
      <c r="L53" s="220">
        <f t="shared" si="7"/>
        <v>0.003055585553</v>
      </c>
      <c r="M53" s="221">
        <f t="shared" si="8"/>
        <v>4.7</v>
      </c>
      <c r="N53" s="223">
        <v>5.0</v>
      </c>
      <c r="O53" s="222"/>
      <c r="P53" s="228">
        <v>1512.0</v>
      </c>
      <c r="Q53" s="229">
        <v>1633.0</v>
      </c>
      <c r="R53" s="219">
        <f t="shared" si="9"/>
        <v>-351.2350656</v>
      </c>
      <c r="S53" s="219">
        <f t="shared" si="10"/>
        <v>-1415.166718</v>
      </c>
      <c r="T53" s="219">
        <f t="shared" si="11"/>
        <v>90.13328247</v>
      </c>
      <c r="V53" s="59">
        <f t="shared" si="12"/>
        <v>1812.63</v>
      </c>
      <c r="W53" s="220">
        <f t="shared" si="13"/>
        <v>0.1784353278</v>
      </c>
      <c r="X53" s="221">
        <f t="shared" si="14"/>
        <v>274.4632825</v>
      </c>
    </row>
    <row r="54">
      <c r="A54" s="84" t="s">
        <v>161</v>
      </c>
      <c r="B54" s="217">
        <v>3023.411827334455</v>
      </c>
      <c r="C54" s="218"/>
      <c r="D54" s="219">
        <f t="shared" si="1"/>
        <v>3900.201257</v>
      </c>
      <c r="E54" s="220">
        <f t="shared" si="2"/>
        <v>0.29</v>
      </c>
      <c r="F54" s="221">
        <f t="shared" si="3"/>
        <v>876.7894299</v>
      </c>
      <c r="G54" s="222"/>
      <c r="H54" s="219">
        <f t="shared" si="4"/>
        <v>4533.411827</v>
      </c>
      <c r="I54" s="220">
        <f t="shared" si="5"/>
        <v>0.4994357654</v>
      </c>
      <c r="J54" s="222"/>
      <c r="K54" s="219">
        <f t="shared" si="6"/>
        <v>3186.031827</v>
      </c>
      <c r="L54" s="220">
        <f t="shared" si="7"/>
        <v>0.05378691666</v>
      </c>
      <c r="M54" s="221">
        <f t="shared" si="8"/>
        <v>162.62</v>
      </c>
      <c r="N54" s="223">
        <v>173.0</v>
      </c>
      <c r="O54" s="222"/>
      <c r="P54" s="224">
        <v>2704.0</v>
      </c>
      <c r="Q54" s="59">
        <v>2920.0</v>
      </c>
      <c r="R54" s="219">
        <f t="shared" si="9"/>
        <v>-980.2012573</v>
      </c>
      <c r="S54" s="219">
        <f t="shared" si="10"/>
        <v>-1613.411827</v>
      </c>
      <c r="T54" s="219">
        <f t="shared" si="11"/>
        <v>-266.0318273</v>
      </c>
      <c r="V54" s="59">
        <f t="shared" si="12"/>
        <v>3241.2</v>
      </c>
      <c r="W54" s="220">
        <f t="shared" si="13"/>
        <v>0.07203390907</v>
      </c>
      <c r="X54" s="221">
        <f t="shared" si="14"/>
        <v>217.7881727</v>
      </c>
    </row>
    <row r="55">
      <c r="A55" s="84" t="s">
        <v>164</v>
      </c>
      <c r="B55" s="217">
        <v>3629.2645215580296</v>
      </c>
      <c r="C55" s="218"/>
      <c r="D55" s="219">
        <f t="shared" si="1"/>
        <v>4681.751233</v>
      </c>
      <c r="E55" s="220">
        <f t="shared" si="2"/>
        <v>0.29</v>
      </c>
      <c r="F55" s="221">
        <f t="shared" si="3"/>
        <v>1052.486711</v>
      </c>
      <c r="G55" s="222"/>
      <c r="H55" s="219">
        <f t="shared" si="4"/>
        <v>5139.264522</v>
      </c>
      <c r="I55" s="220">
        <f t="shared" si="5"/>
        <v>0.4160622603</v>
      </c>
      <c r="J55" s="222"/>
      <c r="K55" s="219">
        <f t="shared" si="6"/>
        <v>3747.704522</v>
      </c>
      <c r="L55" s="220">
        <f t="shared" si="7"/>
        <v>0.03263471133</v>
      </c>
      <c r="M55" s="221">
        <f t="shared" si="8"/>
        <v>118.44</v>
      </c>
      <c r="N55" s="223">
        <v>126.0</v>
      </c>
      <c r="O55" s="222"/>
      <c r="P55" s="224">
        <v>5128.0</v>
      </c>
      <c r="Q55" s="59">
        <v>5538.0</v>
      </c>
      <c r="R55" s="219">
        <f t="shared" si="9"/>
        <v>856.2487672</v>
      </c>
      <c r="S55" s="219">
        <f t="shared" si="10"/>
        <v>398.7354784</v>
      </c>
      <c r="T55" s="219">
        <f t="shared" si="11"/>
        <v>1790.295478</v>
      </c>
      <c r="V55" s="59">
        <f t="shared" si="12"/>
        <v>6147.18</v>
      </c>
      <c r="W55" s="220">
        <f t="shared" si="13"/>
        <v>0.6937811955</v>
      </c>
      <c r="X55" s="221">
        <f t="shared" si="14"/>
        <v>2517.915478</v>
      </c>
    </row>
    <row r="56">
      <c r="A56" s="84" t="s">
        <v>166</v>
      </c>
      <c r="B56" s="217">
        <v>1296.0</v>
      </c>
      <c r="C56" s="222"/>
      <c r="D56" s="219">
        <f t="shared" si="1"/>
        <v>1671.84</v>
      </c>
      <c r="E56" s="220">
        <f t="shared" si="2"/>
        <v>0.29</v>
      </c>
      <c r="F56" s="221">
        <f t="shared" si="3"/>
        <v>375.84</v>
      </c>
      <c r="G56" s="222"/>
      <c r="H56" s="219">
        <f t="shared" si="4"/>
        <v>2806</v>
      </c>
      <c r="I56" s="220">
        <f t="shared" si="5"/>
        <v>1.165123457</v>
      </c>
      <c r="J56" s="222"/>
      <c r="M56" s="238"/>
      <c r="N56" s="239" t="s">
        <v>204</v>
      </c>
      <c r="O56" s="222"/>
      <c r="P56" s="228">
        <v>1512.0</v>
      </c>
      <c r="Q56" s="229">
        <v>1633.0</v>
      </c>
      <c r="R56" s="219">
        <f t="shared" si="9"/>
        <v>-38.84</v>
      </c>
      <c r="S56" s="219">
        <f t="shared" si="10"/>
        <v>-1173</v>
      </c>
      <c r="T56" s="219">
        <f t="shared" si="11"/>
        <v>1633</v>
      </c>
      <c r="V56" s="59">
        <f t="shared" si="12"/>
        <v>1812.63</v>
      </c>
      <c r="W56" s="220">
        <f t="shared" si="13"/>
        <v>0.3986342593</v>
      </c>
      <c r="X56" s="221">
        <f t="shared" si="14"/>
        <v>516.63</v>
      </c>
    </row>
    <row r="57">
      <c r="B57" s="240"/>
      <c r="C57" s="222"/>
      <c r="F57" s="238"/>
      <c r="G57" s="222"/>
      <c r="J57" s="222"/>
      <c r="M57" s="238"/>
      <c r="N57" s="241">
        <f>SUM(N3:N56)</f>
        <v>85963</v>
      </c>
      <c r="O57" s="222"/>
      <c r="P57" s="238"/>
      <c r="X57" s="238"/>
    </row>
    <row r="58">
      <c r="B58" s="240"/>
      <c r="C58" s="222"/>
      <c r="F58" s="238"/>
      <c r="G58" s="222"/>
      <c r="J58" s="222"/>
      <c r="M58" s="238"/>
      <c r="O58" s="222"/>
      <c r="P58" s="238"/>
      <c r="X58" s="238"/>
    </row>
    <row r="59">
      <c r="A59" s="242" t="s">
        <v>172</v>
      </c>
      <c r="B59" s="243">
        <f>SUM(B3:B55)</f>
        <v>277341.1836</v>
      </c>
      <c r="C59" s="244"/>
      <c r="D59" s="227">
        <f>SUM(D3:D55)</f>
        <v>357770.1268</v>
      </c>
      <c r="E59" s="227"/>
      <c r="F59" s="245"/>
      <c r="G59" s="244"/>
      <c r="H59" s="227">
        <f>SUM(H3:H55)</f>
        <v>357371.1836</v>
      </c>
      <c r="J59" s="222"/>
      <c r="K59" s="227">
        <f>SUM(K3:K55)</f>
        <v>358146.4036</v>
      </c>
      <c r="M59" s="245"/>
      <c r="O59" s="222"/>
      <c r="P59" s="227">
        <f t="shared" ref="P59:Q59" si="15">SUM(P3:P55)</f>
        <v>299836</v>
      </c>
      <c r="Q59" s="227">
        <f t="shared" si="15"/>
        <v>323397</v>
      </c>
      <c r="V59" s="227">
        <f>SUM(V3:V55)</f>
        <v>358970.67</v>
      </c>
      <c r="X59" s="245"/>
    </row>
    <row r="60">
      <c r="A60" s="246" t="s">
        <v>205</v>
      </c>
      <c r="B60" s="243"/>
      <c r="C60" s="247"/>
      <c r="D60" s="248">
        <f>sum(D59-$B$59)</f>
        <v>80428.94324</v>
      </c>
      <c r="E60" s="248"/>
      <c r="F60" s="249"/>
      <c r="G60" s="247"/>
      <c r="H60" s="248">
        <f>sum(H59-$B$59)</f>
        <v>80030</v>
      </c>
      <c r="J60" s="222"/>
      <c r="K60" s="248">
        <f>sum(K59-$B$59)</f>
        <v>80805.22</v>
      </c>
      <c r="M60" s="249"/>
      <c r="O60" s="222"/>
      <c r="P60" s="248">
        <f t="shared" ref="P60:Q60" si="16">sum(P59-$B$59)</f>
        <v>22494.81643</v>
      </c>
      <c r="Q60" s="248">
        <f t="shared" si="16"/>
        <v>46055.81643</v>
      </c>
      <c r="V60" s="248">
        <f>sum(V59-$B$59)</f>
        <v>81629.48643</v>
      </c>
      <c r="X60" s="249"/>
    </row>
    <row r="61">
      <c r="A61" s="246" t="s">
        <v>206</v>
      </c>
      <c r="B61" s="240"/>
      <c r="C61" s="222"/>
      <c r="F61" s="238"/>
      <c r="G61" s="222"/>
      <c r="I61" s="179">
        <f>countif($I$3:$I$55,"&gt;50%")</f>
        <v>33</v>
      </c>
      <c r="J61" s="222"/>
      <c r="L61" s="179">
        <f>countif(L3:L55,"&gt;50%")</f>
        <v>8</v>
      </c>
      <c r="M61" s="238"/>
      <c r="O61" s="222"/>
      <c r="P61" s="238"/>
      <c r="W61" s="179">
        <f>countif(W3:W55,"&gt;50%")</f>
        <v>1</v>
      </c>
      <c r="X61" s="238"/>
    </row>
    <row r="62">
      <c r="A62" s="246" t="s">
        <v>207</v>
      </c>
      <c r="B62" s="240"/>
      <c r="C62" s="222"/>
      <c r="F62" s="238"/>
      <c r="G62" s="222"/>
      <c r="I62" s="179">
        <f>COUNTIF(I3:I55,"&gt;75%")</f>
        <v>28</v>
      </c>
      <c r="J62" s="222"/>
      <c r="L62" s="179">
        <f>COUNTIF(L3:L55,"&gt;75%")</f>
        <v>4</v>
      </c>
      <c r="M62" s="238"/>
      <c r="O62" s="222"/>
      <c r="P62" s="238"/>
      <c r="W62" s="179">
        <f>COUNTIF(W3:W55,"&gt;75%")</f>
        <v>0</v>
      </c>
      <c r="X62" s="238"/>
    </row>
    <row r="63">
      <c r="A63" s="246" t="s">
        <v>208</v>
      </c>
      <c r="B63" s="240"/>
      <c r="C63" s="222"/>
      <c r="F63" s="238"/>
      <c r="G63" s="222"/>
      <c r="I63" s="179">
        <f>countif(I3:I55,"&gt;100%")</f>
        <v>17</v>
      </c>
      <c r="J63" s="222"/>
      <c r="L63" s="179">
        <f>countif(L3:L55,"&gt;100%")</f>
        <v>1</v>
      </c>
      <c r="M63" s="238"/>
      <c r="O63" s="222"/>
      <c r="P63" s="238"/>
      <c r="W63" s="179">
        <f>countif(W3:W55,"&gt;100%")</f>
        <v>0</v>
      </c>
      <c r="X63" s="238"/>
    </row>
    <row r="64">
      <c r="A64" s="246" t="s">
        <v>209</v>
      </c>
      <c r="B64" s="240"/>
      <c r="C64" s="222"/>
      <c r="F64" s="238"/>
      <c r="G64" s="222"/>
      <c r="I64" s="179">
        <f>countif(I3:I55,"&gt;150%")</f>
        <v>6</v>
      </c>
      <c r="J64" s="222"/>
      <c r="L64" s="179">
        <f>countif(L3:L55,"&gt;150%")</f>
        <v>0</v>
      </c>
      <c r="M64" s="238"/>
      <c r="O64" s="222"/>
      <c r="P64" s="238"/>
      <c r="W64" s="179">
        <f>countif(W3:W55,"&gt;150%")</f>
        <v>0</v>
      </c>
      <c r="X64" s="238"/>
    </row>
    <row r="65">
      <c r="A65" s="246" t="s">
        <v>210</v>
      </c>
      <c r="B65" s="240"/>
      <c r="C65" s="222"/>
      <c r="F65" s="238"/>
      <c r="G65" s="222"/>
      <c r="I65" s="179">
        <f>countif(I3:I55,"&gt;200%")</f>
        <v>5</v>
      </c>
      <c r="J65" s="222"/>
      <c r="L65" s="179">
        <f>countif(L3:L55,"&gt;200%")</f>
        <v>0</v>
      </c>
      <c r="M65" s="238"/>
      <c r="O65" s="222"/>
      <c r="P65" s="238"/>
      <c r="W65" s="179">
        <f>countif(W3:W55,"&gt;200%")</f>
        <v>0</v>
      </c>
      <c r="X65" s="238"/>
    </row>
    <row r="66">
      <c r="B66" s="240"/>
      <c r="C66" s="222"/>
      <c r="F66" s="238"/>
      <c r="G66" s="222"/>
      <c r="J66" s="222"/>
      <c r="M66" s="238"/>
      <c r="O66" s="222"/>
      <c r="P66" s="238"/>
      <c r="X66" s="238"/>
    </row>
    <row r="67">
      <c r="A67" s="246" t="s">
        <v>176</v>
      </c>
      <c r="B67" s="240"/>
      <c r="C67" s="222"/>
      <c r="F67" s="221">
        <f>MIN(F3:F55)</f>
        <v>187.92</v>
      </c>
      <c r="G67" s="222"/>
      <c r="J67" s="222"/>
      <c r="M67" s="221">
        <f>MIN(M3:M55)</f>
        <v>0</v>
      </c>
      <c r="O67" s="222"/>
      <c r="P67" s="238"/>
      <c r="V67" s="238"/>
      <c r="X67" s="221">
        <f>MIN(X3:X55)</f>
        <v>-687.4795652</v>
      </c>
    </row>
    <row r="68">
      <c r="A68" s="246" t="s">
        <v>177</v>
      </c>
      <c r="B68" s="240"/>
      <c r="C68" s="222"/>
      <c r="F68" s="221">
        <f>MAX(F3:F55)</f>
        <v>6412.442314</v>
      </c>
      <c r="G68" s="222"/>
      <c r="J68" s="222"/>
      <c r="M68" s="221">
        <f>MAX(M3:M55)</f>
        <v>11876.9</v>
      </c>
      <c r="O68" s="222"/>
      <c r="P68" s="238"/>
      <c r="V68" s="238"/>
      <c r="X68" s="221">
        <f>MAX(X3:X55)</f>
        <v>10639.93351</v>
      </c>
    </row>
    <row r="69">
      <c r="A69" s="246" t="s">
        <v>174</v>
      </c>
      <c r="B69" s="240"/>
      <c r="C69" s="222"/>
      <c r="F69" s="221">
        <f>AVERAGE(F3:F55)</f>
        <v>1517.527231</v>
      </c>
      <c r="G69" s="222"/>
      <c r="J69" s="222"/>
      <c r="M69" s="221">
        <f>AVERAGE(M3:M55)</f>
        <v>1524.626792</v>
      </c>
      <c r="O69" s="222"/>
      <c r="P69" s="238"/>
      <c r="V69" s="238"/>
      <c r="X69" s="221">
        <f>AVERAGE(X3:X55)</f>
        <v>1540.178989</v>
      </c>
    </row>
    <row r="70">
      <c r="B70" s="240"/>
      <c r="C70" s="222"/>
      <c r="F70" s="238"/>
      <c r="G70" s="222"/>
      <c r="J70" s="222"/>
      <c r="M70" s="238"/>
      <c r="O70" s="222"/>
      <c r="P70" s="238"/>
      <c r="X70" s="238"/>
    </row>
    <row r="71">
      <c r="B71" s="240"/>
      <c r="C71" s="222"/>
      <c r="F71" s="238"/>
      <c r="G71" s="222"/>
      <c r="J71" s="222"/>
      <c r="M71" s="238"/>
      <c r="O71" s="222"/>
      <c r="P71" s="238"/>
      <c r="X71" s="238"/>
    </row>
    <row r="72">
      <c r="B72" s="240"/>
      <c r="C72" s="222"/>
      <c r="F72" s="238"/>
      <c r="G72" s="222"/>
      <c r="J72" s="222"/>
      <c r="M72" s="238"/>
      <c r="O72" s="222"/>
      <c r="P72" s="238"/>
      <c r="X72" s="238"/>
    </row>
    <row r="73">
      <c r="B73" s="240"/>
      <c r="C73" s="222"/>
      <c r="F73" s="238"/>
      <c r="G73" s="222"/>
      <c r="J73" s="222"/>
      <c r="M73" s="238"/>
      <c r="O73" s="222"/>
      <c r="P73" s="238"/>
      <c r="X73" s="238"/>
    </row>
    <row r="74">
      <c r="B74" s="240"/>
      <c r="C74" s="222"/>
      <c r="F74" s="238"/>
      <c r="G74" s="222"/>
      <c r="J74" s="222"/>
      <c r="M74" s="238"/>
      <c r="O74" s="222"/>
      <c r="P74" s="238"/>
      <c r="X74" s="238"/>
    </row>
    <row r="75">
      <c r="B75" s="240"/>
      <c r="C75" s="222"/>
      <c r="F75" s="238"/>
      <c r="G75" s="222"/>
      <c r="J75" s="222"/>
      <c r="M75" s="238"/>
      <c r="O75" s="222"/>
      <c r="P75" s="238"/>
      <c r="X75" s="238"/>
    </row>
    <row r="76">
      <c r="B76" s="240"/>
      <c r="C76" s="222"/>
      <c r="F76" s="238"/>
      <c r="G76" s="222"/>
      <c r="J76" s="222"/>
      <c r="M76" s="238"/>
      <c r="O76" s="222"/>
      <c r="P76" s="238"/>
      <c r="X76" s="238"/>
    </row>
    <row r="77">
      <c r="B77" s="240"/>
      <c r="C77" s="222"/>
      <c r="F77" s="238"/>
      <c r="G77" s="222"/>
      <c r="J77" s="222"/>
      <c r="M77" s="238"/>
      <c r="O77" s="222"/>
      <c r="P77" s="238"/>
      <c r="X77" s="238"/>
    </row>
    <row r="78">
      <c r="B78" s="240"/>
      <c r="C78" s="222"/>
      <c r="F78" s="238"/>
      <c r="G78" s="222"/>
      <c r="J78" s="222"/>
      <c r="M78" s="238"/>
      <c r="O78" s="222"/>
      <c r="P78" s="238"/>
      <c r="X78" s="238"/>
    </row>
    <row r="79">
      <c r="B79" s="240"/>
      <c r="C79" s="222"/>
      <c r="F79" s="238"/>
      <c r="G79" s="222"/>
      <c r="J79" s="222"/>
      <c r="M79" s="238"/>
      <c r="O79" s="222"/>
      <c r="P79" s="238"/>
      <c r="X79" s="238"/>
    </row>
    <row r="80">
      <c r="B80" s="240"/>
      <c r="C80" s="222"/>
      <c r="F80" s="238"/>
      <c r="G80" s="222"/>
      <c r="J80" s="222"/>
      <c r="M80" s="238"/>
      <c r="O80" s="222"/>
      <c r="P80" s="238"/>
      <c r="X80" s="238"/>
    </row>
    <row r="81">
      <c r="B81" s="240"/>
      <c r="C81" s="222"/>
      <c r="F81" s="238"/>
      <c r="G81" s="222"/>
      <c r="J81" s="222"/>
      <c r="M81" s="238"/>
      <c r="O81" s="222"/>
      <c r="P81" s="238"/>
      <c r="X81" s="238"/>
    </row>
    <row r="82">
      <c r="B82" s="240"/>
      <c r="C82" s="222"/>
      <c r="F82" s="238"/>
      <c r="G82" s="222"/>
      <c r="J82" s="222"/>
      <c r="M82" s="238"/>
      <c r="O82" s="222"/>
      <c r="P82" s="238"/>
      <c r="X82" s="238"/>
    </row>
    <row r="83">
      <c r="B83" s="240"/>
      <c r="C83" s="222"/>
      <c r="F83" s="238"/>
      <c r="G83" s="222"/>
      <c r="J83" s="222"/>
      <c r="M83" s="238"/>
      <c r="O83" s="222"/>
      <c r="P83" s="238"/>
      <c r="X83" s="238"/>
    </row>
    <row r="84">
      <c r="B84" s="240"/>
      <c r="C84" s="222"/>
      <c r="F84" s="238"/>
      <c r="G84" s="222"/>
      <c r="J84" s="222"/>
      <c r="M84" s="238"/>
      <c r="O84" s="222"/>
      <c r="P84" s="238"/>
      <c r="X84" s="238"/>
    </row>
    <row r="85">
      <c r="B85" s="240"/>
      <c r="C85" s="222"/>
      <c r="F85" s="238"/>
      <c r="G85" s="222"/>
      <c r="J85" s="222"/>
      <c r="M85" s="238"/>
      <c r="O85" s="222"/>
      <c r="P85" s="238"/>
      <c r="X85" s="238"/>
    </row>
    <row r="86">
      <c r="B86" s="240"/>
      <c r="C86" s="222"/>
      <c r="F86" s="238"/>
      <c r="G86" s="222"/>
      <c r="J86" s="222"/>
      <c r="M86" s="238"/>
      <c r="O86" s="222"/>
      <c r="P86" s="238"/>
      <c r="X86" s="238"/>
    </row>
    <row r="87">
      <c r="B87" s="240"/>
      <c r="C87" s="222"/>
      <c r="F87" s="238"/>
      <c r="G87" s="222"/>
      <c r="J87" s="222"/>
      <c r="M87" s="238"/>
      <c r="O87" s="222"/>
      <c r="P87" s="238"/>
      <c r="X87" s="238"/>
    </row>
    <row r="88">
      <c r="B88" s="240"/>
      <c r="C88" s="222"/>
      <c r="F88" s="238"/>
      <c r="G88" s="222"/>
      <c r="J88" s="222"/>
      <c r="M88" s="238"/>
      <c r="O88" s="222"/>
      <c r="P88" s="238"/>
      <c r="X88" s="238"/>
    </row>
    <row r="89">
      <c r="B89" s="240"/>
      <c r="C89" s="222"/>
      <c r="F89" s="238"/>
      <c r="G89" s="222"/>
      <c r="J89" s="222"/>
      <c r="M89" s="238"/>
      <c r="O89" s="222"/>
      <c r="P89" s="238"/>
      <c r="X89" s="238"/>
    </row>
    <row r="90">
      <c r="B90" s="240"/>
      <c r="C90" s="222"/>
      <c r="F90" s="238"/>
      <c r="G90" s="222"/>
      <c r="J90" s="222"/>
      <c r="M90" s="238"/>
      <c r="O90" s="222"/>
      <c r="P90" s="238"/>
      <c r="X90" s="238"/>
    </row>
    <row r="91">
      <c r="B91" s="240"/>
      <c r="C91" s="222"/>
      <c r="F91" s="238"/>
      <c r="G91" s="222"/>
      <c r="J91" s="222"/>
      <c r="M91" s="238"/>
      <c r="O91" s="222"/>
      <c r="P91" s="238"/>
      <c r="X91" s="238"/>
    </row>
    <row r="92">
      <c r="B92" s="240"/>
      <c r="C92" s="222"/>
      <c r="F92" s="238"/>
      <c r="G92" s="222"/>
      <c r="J92" s="222"/>
      <c r="M92" s="238"/>
      <c r="O92" s="222"/>
      <c r="P92" s="238"/>
      <c r="X92" s="238"/>
    </row>
    <row r="93">
      <c r="B93" s="240"/>
      <c r="C93" s="222"/>
      <c r="F93" s="238"/>
      <c r="G93" s="222"/>
      <c r="J93" s="222"/>
      <c r="M93" s="238"/>
      <c r="O93" s="222"/>
      <c r="P93" s="238"/>
      <c r="X93" s="238"/>
    </row>
    <row r="94">
      <c r="B94" s="240"/>
      <c r="C94" s="222"/>
      <c r="F94" s="238"/>
      <c r="G94" s="222"/>
      <c r="J94" s="222"/>
      <c r="M94" s="238"/>
      <c r="O94" s="222"/>
      <c r="P94" s="238"/>
      <c r="X94" s="238"/>
    </row>
    <row r="95">
      <c r="B95" s="240"/>
      <c r="C95" s="222"/>
      <c r="F95" s="238"/>
      <c r="G95" s="222"/>
      <c r="J95" s="222"/>
      <c r="M95" s="238"/>
      <c r="O95" s="222"/>
      <c r="P95" s="238"/>
      <c r="X95" s="238"/>
    </row>
    <row r="96">
      <c r="B96" s="240"/>
      <c r="C96" s="222"/>
      <c r="F96" s="238"/>
      <c r="G96" s="222"/>
      <c r="J96" s="222"/>
      <c r="M96" s="238"/>
      <c r="O96" s="222"/>
      <c r="P96" s="238"/>
      <c r="X96" s="238"/>
    </row>
    <row r="97">
      <c r="B97" s="240"/>
      <c r="C97" s="222"/>
      <c r="F97" s="238"/>
      <c r="G97" s="222"/>
      <c r="J97" s="222"/>
      <c r="M97" s="238"/>
      <c r="O97" s="222"/>
      <c r="P97" s="238"/>
      <c r="X97" s="238"/>
    </row>
    <row r="98">
      <c r="B98" s="240"/>
      <c r="C98" s="222"/>
      <c r="F98" s="238"/>
      <c r="G98" s="222"/>
      <c r="J98" s="222"/>
      <c r="M98" s="238"/>
      <c r="O98" s="222"/>
      <c r="P98" s="238"/>
      <c r="X98" s="238"/>
    </row>
    <row r="99">
      <c r="B99" s="240"/>
      <c r="C99" s="222"/>
      <c r="F99" s="238"/>
      <c r="G99" s="222"/>
      <c r="J99" s="222"/>
      <c r="M99" s="238"/>
      <c r="O99" s="222"/>
      <c r="P99" s="238"/>
      <c r="X99" s="238"/>
    </row>
    <row r="100">
      <c r="B100" s="240"/>
      <c r="C100" s="222"/>
      <c r="F100" s="238"/>
      <c r="G100" s="222"/>
      <c r="J100" s="222"/>
      <c r="M100" s="238"/>
      <c r="O100" s="222"/>
      <c r="P100" s="238"/>
      <c r="X100" s="238"/>
    </row>
    <row r="101">
      <c r="B101" s="240"/>
      <c r="C101" s="222"/>
      <c r="F101" s="238"/>
      <c r="G101" s="222"/>
      <c r="J101" s="222"/>
      <c r="M101" s="238"/>
      <c r="O101" s="222"/>
      <c r="P101" s="238"/>
      <c r="X101" s="238"/>
    </row>
    <row r="102">
      <c r="B102" s="240"/>
      <c r="C102" s="222"/>
      <c r="F102" s="238"/>
      <c r="G102" s="222"/>
      <c r="J102" s="222"/>
      <c r="M102" s="238"/>
      <c r="O102" s="222"/>
      <c r="P102" s="238"/>
      <c r="X102" s="238"/>
    </row>
    <row r="103">
      <c r="B103" s="240"/>
      <c r="C103" s="222"/>
      <c r="F103" s="238"/>
      <c r="G103" s="222"/>
      <c r="J103" s="222"/>
      <c r="M103" s="238"/>
      <c r="O103" s="222"/>
      <c r="P103" s="238"/>
      <c r="X103" s="238"/>
    </row>
    <row r="104">
      <c r="B104" s="240"/>
      <c r="C104" s="222"/>
      <c r="F104" s="238"/>
      <c r="G104" s="222"/>
      <c r="J104" s="222"/>
      <c r="M104" s="238"/>
      <c r="O104" s="222"/>
      <c r="P104" s="238"/>
      <c r="X104" s="238"/>
    </row>
    <row r="105">
      <c r="B105" s="240"/>
      <c r="C105" s="222"/>
      <c r="F105" s="238"/>
      <c r="G105" s="222"/>
      <c r="J105" s="222"/>
      <c r="M105" s="238"/>
      <c r="O105" s="222"/>
      <c r="P105" s="238"/>
      <c r="X105" s="238"/>
    </row>
    <row r="106">
      <c r="B106" s="240"/>
      <c r="C106" s="222"/>
      <c r="F106" s="238"/>
      <c r="G106" s="222"/>
      <c r="J106" s="222"/>
      <c r="M106" s="238"/>
      <c r="O106" s="222"/>
      <c r="P106" s="238"/>
      <c r="X106" s="238"/>
    </row>
    <row r="107">
      <c r="B107" s="240"/>
      <c r="C107" s="222"/>
      <c r="F107" s="238"/>
      <c r="G107" s="222"/>
      <c r="J107" s="222"/>
      <c r="M107" s="238"/>
      <c r="O107" s="222"/>
      <c r="P107" s="238"/>
      <c r="X107" s="238"/>
    </row>
    <row r="108">
      <c r="B108" s="240"/>
      <c r="C108" s="222"/>
      <c r="F108" s="238"/>
      <c r="G108" s="222"/>
      <c r="J108" s="222"/>
      <c r="M108" s="238"/>
      <c r="O108" s="222"/>
      <c r="P108" s="238"/>
      <c r="X108" s="238"/>
    </row>
    <row r="109">
      <c r="B109" s="240"/>
      <c r="C109" s="222"/>
      <c r="F109" s="238"/>
      <c r="G109" s="222"/>
      <c r="J109" s="222"/>
      <c r="M109" s="238"/>
      <c r="O109" s="222"/>
      <c r="P109" s="238"/>
      <c r="X109" s="238"/>
    </row>
    <row r="110">
      <c r="B110" s="240"/>
      <c r="C110" s="222"/>
      <c r="F110" s="238"/>
      <c r="G110" s="222"/>
      <c r="J110" s="222"/>
      <c r="M110" s="238"/>
      <c r="O110" s="222"/>
      <c r="P110" s="238"/>
      <c r="X110" s="238"/>
    </row>
    <row r="111">
      <c r="B111" s="240"/>
      <c r="C111" s="222"/>
      <c r="F111" s="238"/>
      <c r="G111" s="222"/>
      <c r="J111" s="222"/>
      <c r="M111" s="238"/>
      <c r="O111" s="222"/>
      <c r="P111" s="238"/>
      <c r="X111" s="238"/>
    </row>
    <row r="112">
      <c r="B112" s="240"/>
      <c r="C112" s="222"/>
      <c r="F112" s="238"/>
      <c r="G112" s="222"/>
      <c r="J112" s="222"/>
      <c r="M112" s="238"/>
      <c r="O112" s="222"/>
      <c r="P112" s="238"/>
      <c r="X112" s="238"/>
    </row>
    <row r="113">
      <c r="B113" s="240"/>
      <c r="C113" s="222"/>
      <c r="F113" s="238"/>
      <c r="G113" s="222"/>
      <c r="J113" s="222"/>
      <c r="M113" s="238"/>
      <c r="O113" s="222"/>
      <c r="P113" s="238"/>
      <c r="X113" s="238"/>
    </row>
    <row r="114">
      <c r="B114" s="240"/>
      <c r="C114" s="222"/>
      <c r="F114" s="238"/>
      <c r="G114" s="222"/>
      <c r="J114" s="222"/>
      <c r="M114" s="238"/>
      <c r="O114" s="222"/>
      <c r="P114" s="238"/>
      <c r="X114" s="238"/>
    </row>
    <row r="115">
      <c r="B115" s="240"/>
      <c r="C115" s="222"/>
      <c r="F115" s="238"/>
      <c r="G115" s="222"/>
      <c r="J115" s="222"/>
      <c r="M115" s="238"/>
      <c r="O115" s="222"/>
      <c r="P115" s="238"/>
      <c r="X115" s="238"/>
    </row>
    <row r="116">
      <c r="B116" s="240"/>
      <c r="C116" s="222"/>
      <c r="F116" s="238"/>
      <c r="G116" s="222"/>
      <c r="J116" s="222"/>
      <c r="M116" s="238"/>
      <c r="O116" s="222"/>
      <c r="P116" s="238"/>
      <c r="X116" s="238"/>
    </row>
    <row r="117">
      <c r="B117" s="240"/>
      <c r="C117" s="222"/>
      <c r="F117" s="238"/>
      <c r="G117" s="222"/>
      <c r="J117" s="222"/>
      <c r="M117" s="238"/>
      <c r="O117" s="222"/>
      <c r="P117" s="238"/>
      <c r="X117" s="238"/>
    </row>
    <row r="118">
      <c r="B118" s="240"/>
      <c r="C118" s="222"/>
      <c r="F118" s="238"/>
      <c r="G118" s="222"/>
      <c r="J118" s="222"/>
      <c r="M118" s="238"/>
      <c r="O118" s="222"/>
      <c r="P118" s="238"/>
      <c r="X118" s="238"/>
    </row>
    <row r="119">
      <c r="B119" s="240"/>
      <c r="C119" s="222"/>
      <c r="F119" s="238"/>
      <c r="G119" s="222"/>
      <c r="J119" s="222"/>
      <c r="M119" s="238"/>
      <c r="O119" s="222"/>
      <c r="P119" s="238"/>
      <c r="X119" s="238"/>
    </row>
    <row r="120">
      <c r="B120" s="240"/>
      <c r="C120" s="222"/>
      <c r="F120" s="238"/>
      <c r="G120" s="222"/>
      <c r="J120" s="222"/>
      <c r="M120" s="238"/>
      <c r="O120" s="222"/>
      <c r="P120" s="238"/>
      <c r="X120" s="238"/>
    </row>
    <row r="121">
      <c r="B121" s="240"/>
      <c r="C121" s="222"/>
      <c r="F121" s="238"/>
      <c r="G121" s="222"/>
      <c r="J121" s="222"/>
      <c r="M121" s="238"/>
      <c r="O121" s="222"/>
      <c r="P121" s="238"/>
      <c r="X121" s="238"/>
    </row>
    <row r="122">
      <c r="B122" s="240"/>
      <c r="C122" s="222"/>
      <c r="F122" s="238"/>
      <c r="G122" s="222"/>
      <c r="J122" s="222"/>
      <c r="M122" s="238"/>
      <c r="O122" s="222"/>
      <c r="P122" s="238"/>
      <c r="X122" s="238"/>
    </row>
    <row r="123">
      <c r="B123" s="240"/>
      <c r="C123" s="222"/>
      <c r="F123" s="238"/>
      <c r="G123" s="222"/>
      <c r="J123" s="222"/>
      <c r="M123" s="238"/>
      <c r="O123" s="222"/>
      <c r="P123" s="238"/>
      <c r="X123" s="238"/>
    </row>
    <row r="124">
      <c r="B124" s="240"/>
      <c r="C124" s="222"/>
      <c r="F124" s="238"/>
      <c r="G124" s="222"/>
      <c r="J124" s="222"/>
      <c r="M124" s="238"/>
      <c r="O124" s="222"/>
      <c r="P124" s="238"/>
      <c r="X124" s="238"/>
    </row>
    <row r="125">
      <c r="B125" s="240"/>
      <c r="C125" s="222"/>
      <c r="F125" s="238"/>
      <c r="G125" s="222"/>
      <c r="J125" s="222"/>
      <c r="M125" s="238"/>
      <c r="O125" s="222"/>
      <c r="P125" s="238"/>
      <c r="X125" s="238"/>
    </row>
    <row r="126">
      <c r="B126" s="240"/>
      <c r="C126" s="222"/>
      <c r="F126" s="238"/>
      <c r="G126" s="222"/>
      <c r="J126" s="222"/>
      <c r="M126" s="238"/>
      <c r="O126" s="222"/>
      <c r="P126" s="238"/>
      <c r="X126" s="238"/>
    </row>
    <row r="127">
      <c r="B127" s="240"/>
      <c r="C127" s="222"/>
      <c r="F127" s="238"/>
      <c r="G127" s="222"/>
      <c r="J127" s="222"/>
      <c r="M127" s="238"/>
      <c r="O127" s="222"/>
      <c r="P127" s="238"/>
      <c r="X127" s="238"/>
    </row>
    <row r="128">
      <c r="B128" s="240"/>
      <c r="C128" s="222"/>
      <c r="F128" s="238"/>
      <c r="G128" s="222"/>
      <c r="J128" s="222"/>
      <c r="M128" s="238"/>
      <c r="O128" s="222"/>
      <c r="P128" s="238"/>
      <c r="X128" s="238"/>
    </row>
    <row r="129">
      <c r="B129" s="240"/>
      <c r="C129" s="222"/>
      <c r="F129" s="238"/>
      <c r="G129" s="222"/>
      <c r="J129" s="222"/>
      <c r="M129" s="238"/>
      <c r="O129" s="222"/>
      <c r="P129" s="238"/>
      <c r="X129" s="238"/>
    </row>
    <row r="130">
      <c r="B130" s="240"/>
      <c r="C130" s="222"/>
      <c r="F130" s="238"/>
      <c r="G130" s="222"/>
      <c r="J130" s="222"/>
      <c r="M130" s="238"/>
      <c r="O130" s="222"/>
      <c r="P130" s="238"/>
      <c r="X130" s="238"/>
    </row>
    <row r="131">
      <c r="B131" s="240"/>
      <c r="C131" s="222"/>
      <c r="F131" s="238"/>
      <c r="G131" s="222"/>
      <c r="J131" s="222"/>
      <c r="M131" s="238"/>
      <c r="O131" s="222"/>
      <c r="P131" s="238"/>
      <c r="X131" s="238"/>
    </row>
    <row r="132">
      <c r="B132" s="240"/>
      <c r="C132" s="222"/>
      <c r="F132" s="238"/>
      <c r="G132" s="222"/>
      <c r="J132" s="222"/>
      <c r="M132" s="238"/>
      <c r="O132" s="222"/>
      <c r="P132" s="238"/>
      <c r="X132" s="238"/>
    </row>
    <row r="133">
      <c r="B133" s="240"/>
      <c r="C133" s="222"/>
      <c r="F133" s="238"/>
      <c r="G133" s="222"/>
      <c r="J133" s="222"/>
      <c r="M133" s="238"/>
      <c r="O133" s="222"/>
      <c r="P133" s="238"/>
      <c r="X133" s="238"/>
    </row>
    <row r="134">
      <c r="B134" s="240"/>
      <c r="C134" s="222"/>
      <c r="F134" s="238"/>
      <c r="G134" s="222"/>
      <c r="J134" s="222"/>
      <c r="M134" s="238"/>
      <c r="O134" s="222"/>
      <c r="P134" s="238"/>
      <c r="X134" s="238"/>
    </row>
    <row r="135">
      <c r="B135" s="240"/>
      <c r="C135" s="222"/>
      <c r="F135" s="238"/>
      <c r="G135" s="222"/>
      <c r="J135" s="222"/>
      <c r="M135" s="238"/>
      <c r="O135" s="222"/>
      <c r="P135" s="238"/>
      <c r="X135" s="238"/>
    </row>
    <row r="136">
      <c r="B136" s="240"/>
      <c r="C136" s="222"/>
      <c r="F136" s="238"/>
      <c r="G136" s="222"/>
      <c r="J136" s="222"/>
      <c r="M136" s="238"/>
      <c r="O136" s="222"/>
      <c r="P136" s="238"/>
      <c r="X136" s="238"/>
    </row>
    <row r="137">
      <c r="B137" s="240"/>
      <c r="C137" s="222"/>
      <c r="F137" s="238"/>
      <c r="G137" s="222"/>
      <c r="J137" s="222"/>
      <c r="M137" s="238"/>
      <c r="O137" s="222"/>
      <c r="P137" s="238"/>
      <c r="X137" s="238"/>
    </row>
    <row r="138">
      <c r="B138" s="240"/>
      <c r="C138" s="222"/>
      <c r="F138" s="238"/>
      <c r="G138" s="222"/>
      <c r="J138" s="222"/>
      <c r="M138" s="238"/>
      <c r="O138" s="222"/>
      <c r="P138" s="238"/>
      <c r="X138" s="238"/>
    </row>
    <row r="139">
      <c r="B139" s="240"/>
      <c r="C139" s="222"/>
      <c r="F139" s="238"/>
      <c r="G139" s="222"/>
      <c r="J139" s="222"/>
      <c r="M139" s="238"/>
      <c r="O139" s="222"/>
      <c r="P139" s="238"/>
      <c r="X139" s="238"/>
    </row>
    <row r="140">
      <c r="B140" s="240"/>
      <c r="C140" s="222"/>
      <c r="F140" s="238"/>
      <c r="G140" s="222"/>
      <c r="J140" s="222"/>
      <c r="M140" s="238"/>
      <c r="O140" s="222"/>
      <c r="P140" s="238"/>
      <c r="X140" s="238"/>
    </row>
    <row r="141">
      <c r="B141" s="240"/>
      <c r="C141" s="222"/>
      <c r="F141" s="238"/>
      <c r="G141" s="222"/>
      <c r="J141" s="222"/>
      <c r="M141" s="238"/>
      <c r="O141" s="222"/>
      <c r="P141" s="238"/>
      <c r="X141" s="238"/>
    </row>
    <row r="142">
      <c r="B142" s="240"/>
      <c r="C142" s="222"/>
      <c r="F142" s="238"/>
      <c r="G142" s="222"/>
      <c r="J142" s="222"/>
      <c r="M142" s="238"/>
      <c r="O142" s="222"/>
      <c r="P142" s="238"/>
      <c r="X142" s="238"/>
    </row>
    <row r="143">
      <c r="B143" s="240"/>
      <c r="C143" s="222"/>
      <c r="F143" s="238"/>
      <c r="G143" s="222"/>
      <c r="J143" s="222"/>
      <c r="M143" s="238"/>
      <c r="O143" s="222"/>
      <c r="P143" s="238"/>
      <c r="X143" s="238"/>
    </row>
    <row r="144">
      <c r="B144" s="240"/>
      <c r="C144" s="222"/>
      <c r="F144" s="238"/>
      <c r="G144" s="222"/>
      <c r="J144" s="222"/>
      <c r="M144" s="238"/>
      <c r="O144" s="222"/>
      <c r="P144" s="238"/>
      <c r="X144" s="238"/>
    </row>
    <row r="145">
      <c r="B145" s="240"/>
      <c r="C145" s="222"/>
      <c r="F145" s="238"/>
      <c r="G145" s="222"/>
      <c r="J145" s="222"/>
      <c r="M145" s="238"/>
      <c r="O145" s="222"/>
      <c r="P145" s="238"/>
      <c r="X145" s="238"/>
    </row>
    <row r="146">
      <c r="B146" s="240"/>
      <c r="C146" s="222"/>
      <c r="F146" s="238"/>
      <c r="G146" s="222"/>
      <c r="J146" s="222"/>
      <c r="M146" s="238"/>
      <c r="O146" s="222"/>
      <c r="P146" s="238"/>
      <c r="X146" s="238"/>
    </row>
    <row r="147">
      <c r="B147" s="240"/>
      <c r="C147" s="222"/>
      <c r="F147" s="238"/>
      <c r="G147" s="222"/>
      <c r="J147" s="222"/>
      <c r="M147" s="238"/>
      <c r="O147" s="222"/>
      <c r="P147" s="238"/>
      <c r="X147" s="238"/>
    </row>
    <row r="148">
      <c r="B148" s="240"/>
      <c r="C148" s="222"/>
      <c r="F148" s="238"/>
      <c r="G148" s="222"/>
      <c r="J148" s="222"/>
      <c r="M148" s="238"/>
      <c r="O148" s="222"/>
      <c r="P148" s="238"/>
      <c r="X148" s="238"/>
    </row>
    <row r="149">
      <c r="B149" s="240"/>
      <c r="C149" s="222"/>
      <c r="F149" s="238"/>
      <c r="G149" s="222"/>
      <c r="J149" s="222"/>
      <c r="M149" s="238"/>
      <c r="O149" s="222"/>
      <c r="P149" s="238"/>
      <c r="X149" s="238"/>
    </row>
    <row r="150">
      <c r="B150" s="240"/>
      <c r="C150" s="222"/>
      <c r="F150" s="238"/>
      <c r="G150" s="222"/>
      <c r="J150" s="222"/>
      <c r="M150" s="238"/>
      <c r="O150" s="222"/>
      <c r="P150" s="238"/>
      <c r="X150" s="238"/>
    </row>
    <row r="151">
      <c r="B151" s="240"/>
      <c r="C151" s="222"/>
      <c r="F151" s="238"/>
      <c r="G151" s="222"/>
      <c r="J151" s="222"/>
      <c r="M151" s="238"/>
      <c r="O151" s="222"/>
      <c r="P151" s="238"/>
      <c r="X151" s="238"/>
    </row>
    <row r="152">
      <c r="B152" s="240"/>
      <c r="C152" s="222"/>
      <c r="F152" s="238"/>
      <c r="G152" s="222"/>
      <c r="J152" s="222"/>
      <c r="M152" s="238"/>
      <c r="O152" s="222"/>
      <c r="P152" s="238"/>
      <c r="X152" s="238"/>
    </row>
    <row r="153">
      <c r="B153" s="240"/>
      <c r="C153" s="222"/>
      <c r="F153" s="238"/>
      <c r="G153" s="222"/>
      <c r="J153" s="222"/>
      <c r="M153" s="238"/>
      <c r="O153" s="222"/>
      <c r="P153" s="238"/>
      <c r="X153" s="238"/>
    </row>
    <row r="154">
      <c r="B154" s="240"/>
      <c r="C154" s="222"/>
      <c r="F154" s="238"/>
      <c r="G154" s="222"/>
      <c r="J154" s="222"/>
      <c r="M154" s="238"/>
      <c r="O154" s="222"/>
      <c r="P154" s="238"/>
      <c r="X154" s="238"/>
    </row>
    <row r="155">
      <c r="B155" s="240"/>
      <c r="C155" s="222"/>
      <c r="F155" s="238"/>
      <c r="G155" s="222"/>
      <c r="J155" s="222"/>
      <c r="M155" s="238"/>
      <c r="O155" s="222"/>
      <c r="P155" s="238"/>
      <c r="X155" s="238"/>
    </row>
    <row r="156">
      <c r="B156" s="240"/>
      <c r="C156" s="222"/>
      <c r="F156" s="238"/>
      <c r="G156" s="222"/>
      <c r="J156" s="222"/>
      <c r="M156" s="238"/>
      <c r="O156" s="222"/>
      <c r="P156" s="238"/>
      <c r="X156" s="238"/>
    </row>
    <row r="157">
      <c r="B157" s="240"/>
      <c r="C157" s="222"/>
      <c r="F157" s="238"/>
      <c r="G157" s="222"/>
      <c r="J157" s="222"/>
      <c r="M157" s="238"/>
      <c r="O157" s="222"/>
      <c r="P157" s="238"/>
      <c r="X157" s="238"/>
    </row>
    <row r="158">
      <c r="B158" s="240"/>
      <c r="C158" s="222"/>
      <c r="F158" s="238"/>
      <c r="G158" s="222"/>
      <c r="J158" s="222"/>
      <c r="M158" s="238"/>
      <c r="O158" s="222"/>
      <c r="P158" s="238"/>
      <c r="X158" s="238"/>
    </row>
    <row r="159">
      <c r="B159" s="240"/>
      <c r="C159" s="222"/>
      <c r="F159" s="238"/>
      <c r="G159" s="222"/>
      <c r="J159" s="222"/>
      <c r="M159" s="238"/>
      <c r="O159" s="222"/>
      <c r="P159" s="238"/>
      <c r="X159" s="238"/>
    </row>
    <row r="160">
      <c r="B160" s="240"/>
      <c r="C160" s="222"/>
      <c r="F160" s="238"/>
      <c r="G160" s="222"/>
      <c r="J160" s="222"/>
      <c r="M160" s="238"/>
      <c r="O160" s="222"/>
      <c r="P160" s="238"/>
      <c r="X160" s="238"/>
    </row>
    <row r="161">
      <c r="B161" s="240"/>
      <c r="C161" s="222"/>
      <c r="F161" s="238"/>
      <c r="G161" s="222"/>
      <c r="J161" s="222"/>
      <c r="M161" s="238"/>
      <c r="O161" s="222"/>
      <c r="P161" s="238"/>
      <c r="X161" s="238"/>
    </row>
    <row r="162">
      <c r="B162" s="240"/>
      <c r="C162" s="222"/>
      <c r="F162" s="238"/>
      <c r="G162" s="222"/>
      <c r="J162" s="222"/>
      <c r="M162" s="238"/>
      <c r="O162" s="222"/>
      <c r="P162" s="238"/>
      <c r="X162" s="238"/>
    </row>
    <row r="163">
      <c r="B163" s="240"/>
      <c r="C163" s="222"/>
      <c r="F163" s="238"/>
      <c r="G163" s="222"/>
      <c r="J163" s="222"/>
      <c r="M163" s="238"/>
      <c r="O163" s="222"/>
      <c r="P163" s="238"/>
      <c r="X163" s="238"/>
    </row>
    <row r="164">
      <c r="B164" s="240"/>
      <c r="C164" s="222"/>
      <c r="F164" s="238"/>
      <c r="G164" s="222"/>
      <c r="J164" s="222"/>
      <c r="M164" s="238"/>
      <c r="O164" s="222"/>
      <c r="P164" s="238"/>
      <c r="X164" s="238"/>
    </row>
    <row r="165">
      <c r="B165" s="240"/>
      <c r="C165" s="222"/>
      <c r="F165" s="238"/>
      <c r="G165" s="222"/>
      <c r="J165" s="222"/>
      <c r="M165" s="238"/>
      <c r="O165" s="222"/>
      <c r="P165" s="238"/>
      <c r="X165" s="238"/>
    </row>
    <row r="166">
      <c r="B166" s="240"/>
      <c r="C166" s="222"/>
      <c r="F166" s="238"/>
      <c r="G166" s="222"/>
      <c r="J166" s="222"/>
      <c r="M166" s="238"/>
      <c r="O166" s="222"/>
      <c r="P166" s="238"/>
      <c r="X166" s="238"/>
    </row>
    <row r="167">
      <c r="B167" s="240"/>
      <c r="C167" s="222"/>
      <c r="F167" s="238"/>
      <c r="G167" s="222"/>
      <c r="J167" s="222"/>
      <c r="M167" s="238"/>
      <c r="O167" s="222"/>
      <c r="P167" s="238"/>
      <c r="X167" s="238"/>
    </row>
    <row r="168">
      <c r="B168" s="240"/>
      <c r="C168" s="222"/>
      <c r="F168" s="238"/>
      <c r="G168" s="222"/>
      <c r="J168" s="222"/>
      <c r="M168" s="238"/>
      <c r="O168" s="222"/>
      <c r="P168" s="238"/>
      <c r="X168" s="238"/>
    </row>
    <row r="169">
      <c r="B169" s="240"/>
      <c r="C169" s="222"/>
      <c r="F169" s="238"/>
      <c r="G169" s="222"/>
      <c r="J169" s="222"/>
      <c r="M169" s="238"/>
      <c r="O169" s="222"/>
      <c r="P169" s="238"/>
      <c r="X169" s="238"/>
    </row>
    <row r="170">
      <c r="B170" s="240"/>
      <c r="C170" s="222"/>
      <c r="F170" s="238"/>
      <c r="G170" s="222"/>
      <c r="J170" s="222"/>
      <c r="M170" s="238"/>
      <c r="O170" s="222"/>
      <c r="P170" s="238"/>
      <c r="X170" s="238"/>
    </row>
    <row r="171">
      <c r="B171" s="240"/>
      <c r="C171" s="222"/>
      <c r="F171" s="238"/>
      <c r="G171" s="222"/>
      <c r="J171" s="222"/>
      <c r="M171" s="238"/>
      <c r="O171" s="222"/>
      <c r="P171" s="238"/>
      <c r="X171" s="238"/>
    </row>
    <row r="172">
      <c r="B172" s="240"/>
      <c r="C172" s="222"/>
      <c r="F172" s="238"/>
      <c r="G172" s="222"/>
      <c r="J172" s="222"/>
      <c r="M172" s="238"/>
      <c r="O172" s="222"/>
      <c r="P172" s="238"/>
      <c r="X172" s="238"/>
    </row>
    <row r="173">
      <c r="B173" s="240"/>
      <c r="C173" s="222"/>
      <c r="F173" s="238"/>
      <c r="G173" s="222"/>
      <c r="J173" s="222"/>
      <c r="M173" s="238"/>
      <c r="O173" s="222"/>
      <c r="P173" s="238"/>
      <c r="X173" s="238"/>
    </row>
    <row r="174">
      <c r="B174" s="240"/>
      <c r="C174" s="222"/>
      <c r="F174" s="238"/>
      <c r="G174" s="222"/>
      <c r="J174" s="222"/>
      <c r="M174" s="238"/>
      <c r="O174" s="222"/>
      <c r="P174" s="238"/>
      <c r="X174" s="238"/>
    </row>
    <row r="175">
      <c r="B175" s="240"/>
      <c r="C175" s="222"/>
      <c r="F175" s="238"/>
      <c r="G175" s="222"/>
      <c r="J175" s="222"/>
      <c r="M175" s="238"/>
      <c r="O175" s="222"/>
      <c r="P175" s="238"/>
      <c r="X175" s="238"/>
    </row>
    <row r="176">
      <c r="B176" s="240"/>
      <c r="C176" s="222"/>
      <c r="F176" s="238"/>
      <c r="G176" s="222"/>
      <c r="J176" s="222"/>
      <c r="M176" s="238"/>
      <c r="O176" s="222"/>
      <c r="P176" s="238"/>
      <c r="X176" s="238"/>
    </row>
    <row r="177">
      <c r="B177" s="240"/>
      <c r="C177" s="222"/>
      <c r="F177" s="238"/>
      <c r="G177" s="222"/>
      <c r="J177" s="222"/>
      <c r="M177" s="238"/>
      <c r="O177" s="222"/>
      <c r="P177" s="238"/>
      <c r="X177" s="238"/>
    </row>
    <row r="178">
      <c r="B178" s="240"/>
      <c r="C178" s="222"/>
      <c r="F178" s="238"/>
      <c r="G178" s="222"/>
      <c r="J178" s="222"/>
      <c r="M178" s="238"/>
      <c r="O178" s="222"/>
      <c r="P178" s="238"/>
      <c r="X178" s="238"/>
    </row>
    <row r="179">
      <c r="B179" s="240"/>
      <c r="C179" s="222"/>
      <c r="F179" s="238"/>
      <c r="G179" s="222"/>
      <c r="J179" s="222"/>
      <c r="M179" s="238"/>
      <c r="O179" s="222"/>
      <c r="P179" s="238"/>
      <c r="X179" s="238"/>
    </row>
    <row r="180">
      <c r="B180" s="240"/>
      <c r="C180" s="222"/>
      <c r="F180" s="238"/>
      <c r="G180" s="222"/>
      <c r="J180" s="222"/>
      <c r="M180" s="238"/>
      <c r="O180" s="222"/>
      <c r="P180" s="238"/>
      <c r="X180" s="238"/>
    </row>
    <row r="181">
      <c r="B181" s="240"/>
      <c r="C181" s="222"/>
      <c r="F181" s="238"/>
      <c r="G181" s="222"/>
      <c r="J181" s="222"/>
      <c r="M181" s="238"/>
      <c r="O181" s="222"/>
      <c r="P181" s="238"/>
      <c r="X181" s="238"/>
    </row>
    <row r="182">
      <c r="B182" s="240"/>
      <c r="C182" s="222"/>
      <c r="F182" s="238"/>
      <c r="G182" s="222"/>
      <c r="J182" s="222"/>
      <c r="M182" s="238"/>
      <c r="O182" s="222"/>
      <c r="P182" s="238"/>
      <c r="X182" s="238"/>
    </row>
    <row r="183">
      <c r="B183" s="240"/>
      <c r="C183" s="222"/>
      <c r="F183" s="238"/>
      <c r="G183" s="222"/>
      <c r="J183" s="222"/>
      <c r="M183" s="238"/>
      <c r="O183" s="222"/>
      <c r="P183" s="238"/>
      <c r="X183" s="238"/>
    </row>
    <row r="184">
      <c r="B184" s="240"/>
      <c r="C184" s="222"/>
      <c r="F184" s="238"/>
      <c r="G184" s="222"/>
      <c r="J184" s="222"/>
      <c r="M184" s="238"/>
      <c r="O184" s="222"/>
      <c r="P184" s="238"/>
      <c r="X184" s="238"/>
    </row>
    <row r="185">
      <c r="B185" s="240"/>
      <c r="C185" s="222"/>
      <c r="F185" s="238"/>
      <c r="G185" s="222"/>
      <c r="J185" s="222"/>
      <c r="M185" s="238"/>
      <c r="O185" s="222"/>
      <c r="P185" s="238"/>
      <c r="X185" s="238"/>
    </row>
    <row r="186">
      <c r="B186" s="240"/>
      <c r="C186" s="222"/>
      <c r="F186" s="238"/>
      <c r="G186" s="222"/>
      <c r="J186" s="222"/>
      <c r="M186" s="238"/>
      <c r="O186" s="222"/>
      <c r="P186" s="238"/>
      <c r="X186" s="238"/>
    </row>
    <row r="187">
      <c r="B187" s="240"/>
      <c r="C187" s="222"/>
      <c r="F187" s="238"/>
      <c r="G187" s="222"/>
      <c r="J187" s="222"/>
      <c r="M187" s="238"/>
      <c r="O187" s="222"/>
      <c r="P187" s="238"/>
      <c r="X187" s="238"/>
    </row>
    <row r="188">
      <c r="B188" s="240"/>
      <c r="C188" s="222"/>
      <c r="F188" s="238"/>
      <c r="G188" s="222"/>
      <c r="J188" s="222"/>
      <c r="M188" s="238"/>
      <c r="O188" s="222"/>
      <c r="P188" s="238"/>
      <c r="X188" s="238"/>
    </row>
    <row r="189">
      <c r="B189" s="240"/>
      <c r="C189" s="222"/>
      <c r="F189" s="238"/>
      <c r="G189" s="222"/>
      <c r="J189" s="222"/>
      <c r="M189" s="238"/>
      <c r="O189" s="222"/>
      <c r="P189" s="238"/>
      <c r="X189" s="238"/>
    </row>
    <row r="190">
      <c r="B190" s="240"/>
      <c r="C190" s="222"/>
      <c r="F190" s="238"/>
      <c r="G190" s="222"/>
      <c r="J190" s="222"/>
      <c r="M190" s="238"/>
      <c r="O190" s="222"/>
      <c r="P190" s="238"/>
      <c r="X190" s="238"/>
    </row>
    <row r="191">
      <c r="B191" s="240"/>
      <c r="C191" s="222"/>
      <c r="F191" s="238"/>
      <c r="G191" s="222"/>
      <c r="J191" s="222"/>
      <c r="M191" s="238"/>
      <c r="O191" s="222"/>
      <c r="P191" s="238"/>
      <c r="X191" s="238"/>
    </row>
    <row r="192">
      <c r="B192" s="240"/>
      <c r="C192" s="222"/>
      <c r="F192" s="238"/>
      <c r="G192" s="222"/>
      <c r="J192" s="222"/>
      <c r="M192" s="238"/>
      <c r="O192" s="222"/>
      <c r="P192" s="238"/>
      <c r="X192" s="238"/>
    </row>
    <row r="193">
      <c r="B193" s="240"/>
      <c r="C193" s="222"/>
      <c r="F193" s="238"/>
      <c r="G193" s="222"/>
      <c r="J193" s="222"/>
      <c r="M193" s="238"/>
      <c r="O193" s="222"/>
      <c r="P193" s="238"/>
      <c r="X193" s="238"/>
    </row>
    <row r="194">
      <c r="B194" s="240"/>
      <c r="C194" s="222"/>
      <c r="F194" s="238"/>
      <c r="G194" s="222"/>
      <c r="J194" s="222"/>
      <c r="M194" s="238"/>
      <c r="O194" s="222"/>
      <c r="P194" s="238"/>
      <c r="X194" s="238"/>
    </row>
    <row r="195">
      <c r="B195" s="240"/>
      <c r="C195" s="222"/>
      <c r="F195" s="238"/>
      <c r="G195" s="222"/>
      <c r="J195" s="222"/>
      <c r="M195" s="238"/>
      <c r="O195" s="222"/>
      <c r="P195" s="238"/>
      <c r="X195" s="238"/>
    </row>
    <row r="196">
      <c r="B196" s="240"/>
      <c r="C196" s="222"/>
      <c r="F196" s="238"/>
      <c r="G196" s="222"/>
      <c r="J196" s="222"/>
      <c r="M196" s="238"/>
      <c r="O196" s="222"/>
      <c r="P196" s="238"/>
      <c r="X196" s="238"/>
    </row>
    <row r="197">
      <c r="B197" s="240"/>
      <c r="C197" s="222"/>
      <c r="F197" s="238"/>
      <c r="G197" s="222"/>
      <c r="J197" s="222"/>
      <c r="M197" s="238"/>
      <c r="O197" s="222"/>
      <c r="P197" s="238"/>
      <c r="X197" s="238"/>
    </row>
    <row r="198">
      <c r="B198" s="240"/>
      <c r="C198" s="222"/>
      <c r="F198" s="238"/>
      <c r="G198" s="222"/>
      <c r="J198" s="222"/>
      <c r="M198" s="238"/>
      <c r="O198" s="222"/>
      <c r="P198" s="238"/>
      <c r="X198" s="238"/>
    </row>
    <row r="199">
      <c r="B199" s="240"/>
      <c r="C199" s="222"/>
      <c r="F199" s="238"/>
      <c r="G199" s="222"/>
      <c r="J199" s="222"/>
      <c r="M199" s="238"/>
      <c r="O199" s="222"/>
      <c r="P199" s="238"/>
      <c r="X199" s="238"/>
    </row>
    <row r="200">
      <c r="B200" s="240"/>
      <c r="C200" s="222"/>
      <c r="F200" s="238"/>
      <c r="G200" s="222"/>
      <c r="J200" s="222"/>
      <c r="M200" s="238"/>
      <c r="O200" s="222"/>
      <c r="P200" s="238"/>
      <c r="X200" s="238"/>
    </row>
    <row r="201">
      <c r="B201" s="240"/>
      <c r="C201" s="222"/>
      <c r="F201" s="238"/>
      <c r="G201" s="222"/>
      <c r="J201" s="222"/>
      <c r="M201" s="238"/>
      <c r="O201" s="222"/>
      <c r="P201" s="238"/>
      <c r="X201" s="238"/>
    </row>
    <row r="202">
      <c r="B202" s="240"/>
      <c r="C202" s="222"/>
      <c r="F202" s="238"/>
      <c r="G202" s="222"/>
      <c r="J202" s="222"/>
      <c r="M202" s="238"/>
      <c r="O202" s="222"/>
      <c r="P202" s="238"/>
      <c r="X202" s="238"/>
    </row>
    <row r="203">
      <c r="B203" s="240"/>
      <c r="C203" s="222"/>
      <c r="F203" s="238"/>
      <c r="G203" s="222"/>
      <c r="J203" s="222"/>
      <c r="M203" s="238"/>
      <c r="O203" s="222"/>
      <c r="P203" s="238"/>
      <c r="X203" s="238"/>
    </row>
    <row r="204">
      <c r="B204" s="240"/>
      <c r="C204" s="222"/>
      <c r="F204" s="238"/>
      <c r="G204" s="222"/>
      <c r="J204" s="222"/>
      <c r="M204" s="238"/>
      <c r="O204" s="222"/>
      <c r="P204" s="238"/>
      <c r="X204" s="238"/>
    </row>
    <row r="205">
      <c r="B205" s="240"/>
      <c r="C205" s="222"/>
      <c r="F205" s="238"/>
      <c r="G205" s="222"/>
      <c r="J205" s="222"/>
      <c r="M205" s="238"/>
      <c r="O205" s="222"/>
      <c r="P205" s="238"/>
      <c r="X205" s="238"/>
    </row>
    <row r="206">
      <c r="B206" s="240"/>
      <c r="C206" s="222"/>
      <c r="F206" s="238"/>
      <c r="G206" s="222"/>
      <c r="J206" s="222"/>
      <c r="M206" s="238"/>
      <c r="O206" s="222"/>
      <c r="P206" s="238"/>
      <c r="X206" s="238"/>
    </row>
    <row r="207">
      <c r="B207" s="240"/>
      <c r="C207" s="222"/>
      <c r="F207" s="238"/>
      <c r="G207" s="222"/>
      <c r="J207" s="222"/>
      <c r="M207" s="238"/>
      <c r="O207" s="222"/>
      <c r="P207" s="238"/>
      <c r="X207" s="238"/>
    </row>
    <row r="208">
      <c r="B208" s="240"/>
      <c r="C208" s="222"/>
      <c r="F208" s="238"/>
      <c r="G208" s="222"/>
      <c r="J208" s="222"/>
      <c r="M208" s="238"/>
      <c r="O208" s="222"/>
      <c r="P208" s="238"/>
      <c r="X208" s="238"/>
    </row>
    <row r="209">
      <c r="B209" s="240"/>
      <c r="C209" s="222"/>
      <c r="F209" s="238"/>
      <c r="G209" s="222"/>
      <c r="J209" s="222"/>
      <c r="M209" s="238"/>
      <c r="O209" s="222"/>
      <c r="P209" s="238"/>
      <c r="X209" s="238"/>
    </row>
    <row r="210">
      <c r="B210" s="240"/>
      <c r="C210" s="222"/>
      <c r="F210" s="238"/>
      <c r="G210" s="222"/>
      <c r="J210" s="222"/>
      <c r="M210" s="238"/>
      <c r="O210" s="222"/>
      <c r="P210" s="238"/>
      <c r="X210" s="238"/>
    </row>
    <row r="211">
      <c r="B211" s="240"/>
      <c r="C211" s="222"/>
      <c r="F211" s="238"/>
      <c r="G211" s="222"/>
      <c r="J211" s="222"/>
      <c r="M211" s="238"/>
      <c r="O211" s="222"/>
      <c r="P211" s="238"/>
      <c r="X211" s="238"/>
    </row>
    <row r="212">
      <c r="B212" s="240"/>
      <c r="C212" s="222"/>
      <c r="F212" s="238"/>
      <c r="G212" s="222"/>
      <c r="J212" s="222"/>
      <c r="M212" s="238"/>
      <c r="O212" s="222"/>
      <c r="P212" s="238"/>
      <c r="X212" s="238"/>
    </row>
    <row r="213">
      <c r="B213" s="240"/>
      <c r="C213" s="222"/>
      <c r="F213" s="238"/>
      <c r="G213" s="222"/>
      <c r="J213" s="222"/>
      <c r="M213" s="238"/>
      <c r="O213" s="222"/>
      <c r="P213" s="238"/>
      <c r="X213" s="238"/>
    </row>
    <row r="214">
      <c r="B214" s="240"/>
      <c r="C214" s="222"/>
      <c r="F214" s="238"/>
      <c r="G214" s="222"/>
      <c r="J214" s="222"/>
      <c r="M214" s="238"/>
      <c r="O214" s="222"/>
      <c r="P214" s="238"/>
      <c r="X214" s="238"/>
    </row>
    <row r="215">
      <c r="B215" s="240"/>
      <c r="C215" s="222"/>
      <c r="F215" s="238"/>
      <c r="G215" s="222"/>
      <c r="J215" s="222"/>
      <c r="M215" s="238"/>
      <c r="O215" s="222"/>
      <c r="P215" s="238"/>
      <c r="X215" s="238"/>
    </row>
    <row r="216">
      <c r="B216" s="240"/>
      <c r="C216" s="222"/>
      <c r="F216" s="238"/>
      <c r="G216" s="222"/>
      <c r="J216" s="222"/>
      <c r="M216" s="238"/>
      <c r="O216" s="222"/>
      <c r="P216" s="238"/>
      <c r="X216" s="238"/>
    </row>
    <row r="217">
      <c r="B217" s="240"/>
      <c r="C217" s="222"/>
      <c r="F217" s="238"/>
      <c r="G217" s="222"/>
      <c r="J217" s="222"/>
      <c r="M217" s="238"/>
      <c r="O217" s="222"/>
      <c r="P217" s="238"/>
      <c r="X217" s="238"/>
    </row>
    <row r="218">
      <c r="B218" s="240"/>
      <c r="C218" s="222"/>
      <c r="F218" s="238"/>
      <c r="G218" s="222"/>
      <c r="J218" s="222"/>
      <c r="M218" s="238"/>
      <c r="O218" s="222"/>
      <c r="P218" s="238"/>
      <c r="X218" s="238"/>
    </row>
    <row r="219">
      <c r="B219" s="240"/>
      <c r="C219" s="222"/>
      <c r="F219" s="238"/>
      <c r="G219" s="222"/>
      <c r="J219" s="222"/>
      <c r="M219" s="238"/>
      <c r="O219" s="222"/>
      <c r="P219" s="238"/>
      <c r="X219" s="238"/>
    </row>
    <row r="220">
      <c r="B220" s="240"/>
      <c r="C220" s="222"/>
      <c r="F220" s="238"/>
      <c r="G220" s="222"/>
      <c r="J220" s="222"/>
      <c r="M220" s="238"/>
      <c r="O220" s="222"/>
      <c r="P220" s="238"/>
      <c r="X220" s="238"/>
    </row>
    <row r="221">
      <c r="B221" s="240"/>
      <c r="C221" s="222"/>
      <c r="F221" s="238"/>
      <c r="G221" s="222"/>
      <c r="J221" s="222"/>
      <c r="M221" s="238"/>
      <c r="O221" s="222"/>
      <c r="P221" s="238"/>
      <c r="X221" s="238"/>
    </row>
    <row r="222">
      <c r="B222" s="240"/>
      <c r="C222" s="222"/>
      <c r="F222" s="238"/>
      <c r="G222" s="222"/>
      <c r="J222" s="222"/>
      <c r="M222" s="238"/>
      <c r="O222" s="222"/>
      <c r="P222" s="238"/>
      <c r="X222" s="238"/>
    </row>
    <row r="223">
      <c r="B223" s="240"/>
      <c r="C223" s="222"/>
      <c r="F223" s="238"/>
      <c r="G223" s="222"/>
      <c r="J223" s="222"/>
      <c r="M223" s="238"/>
      <c r="O223" s="222"/>
      <c r="P223" s="238"/>
      <c r="X223" s="238"/>
    </row>
    <row r="224">
      <c r="B224" s="240"/>
      <c r="C224" s="222"/>
      <c r="F224" s="238"/>
      <c r="G224" s="222"/>
      <c r="J224" s="222"/>
      <c r="M224" s="238"/>
      <c r="O224" s="222"/>
      <c r="P224" s="238"/>
      <c r="X224" s="238"/>
    </row>
    <row r="225">
      <c r="B225" s="240"/>
      <c r="C225" s="222"/>
      <c r="F225" s="238"/>
      <c r="G225" s="222"/>
      <c r="J225" s="222"/>
      <c r="M225" s="238"/>
      <c r="O225" s="222"/>
      <c r="P225" s="238"/>
      <c r="X225" s="238"/>
    </row>
    <row r="226">
      <c r="B226" s="240"/>
      <c r="C226" s="222"/>
      <c r="F226" s="238"/>
      <c r="G226" s="222"/>
      <c r="J226" s="222"/>
      <c r="M226" s="238"/>
      <c r="O226" s="222"/>
      <c r="P226" s="238"/>
      <c r="X226" s="238"/>
    </row>
    <row r="227">
      <c r="B227" s="240"/>
      <c r="C227" s="222"/>
      <c r="F227" s="238"/>
      <c r="G227" s="222"/>
      <c r="J227" s="222"/>
      <c r="M227" s="238"/>
      <c r="O227" s="222"/>
      <c r="P227" s="238"/>
      <c r="X227" s="238"/>
    </row>
    <row r="228">
      <c r="B228" s="240"/>
      <c r="C228" s="222"/>
      <c r="F228" s="238"/>
      <c r="G228" s="222"/>
      <c r="J228" s="222"/>
      <c r="M228" s="238"/>
      <c r="O228" s="222"/>
      <c r="P228" s="238"/>
      <c r="X228" s="238"/>
    </row>
    <row r="229">
      <c r="B229" s="240"/>
      <c r="C229" s="222"/>
      <c r="F229" s="238"/>
      <c r="G229" s="222"/>
      <c r="J229" s="222"/>
      <c r="M229" s="238"/>
      <c r="O229" s="222"/>
      <c r="P229" s="238"/>
      <c r="X229" s="238"/>
    </row>
    <row r="230">
      <c r="B230" s="240"/>
      <c r="C230" s="222"/>
      <c r="F230" s="238"/>
      <c r="G230" s="222"/>
      <c r="J230" s="222"/>
      <c r="M230" s="238"/>
      <c r="O230" s="222"/>
      <c r="P230" s="238"/>
      <c r="X230" s="238"/>
    </row>
    <row r="231">
      <c r="B231" s="240"/>
      <c r="C231" s="222"/>
      <c r="F231" s="238"/>
      <c r="G231" s="222"/>
      <c r="J231" s="222"/>
      <c r="M231" s="238"/>
      <c r="O231" s="222"/>
      <c r="P231" s="238"/>
      <c r="X231" s="238"/>
    </row>
    <row r="232">
      <c r="B232" s="240"/>
      <c r="C232" s="222"/>
      <c r="F232" s="238"/>
      <c r="G232" s="222"/>
      <c r="J232" s="222"/>
      <c r="M232" s="238"/>
      <c r="O232" s="222"/>
      <c r="P232" s="238"/>
      <c r="X232" s="238"/>
    </row>
    <row r="233">
      <c r="B233" s="240"/>
      <c r="C233" s="222"/>
      <c r="F233" s="238"/>
      <c r="G233" s="222"/>
      <c r="J233" s="222"/>
      <c r="M233" s="238"/>
      <c r="O233" s="222"/>
      <c r="P233" s="238"/>
      <c r="X233" s="238"/>
    </row>
    <row r="234">
      <c r="B234" s="240"/>
      <c r="C234" s="222"/>
      <c r="F234" s="238"/>
      <c r="G234" s="222"/>
      <c r="J234" s="222"/>
      <c r="M234" s="238"/>
      <c r="O234" s="222"/>
      <c r="P234" s="238"/>
      <c r="X234" s="238"/>
    </row>
    <row r="235">
      <c r="B235" s="240"/>
      <c r="C235" s="222"/>
      <c r="F235" s="238"/>
      <c r="G235" s="222"/>
      <c r="J235" s="222"/>
      <c r="M235" s="238"/>
      <c r="O235" s="222"/>
      <c r="P235" s="238"/>
      <c r="X235" s="238"/>
    </row>
    <row r="236">
      <c r="B236" s="240"/>
      <c r="C236" s="222"/>
      <c r="F236" s="238"/>
      <c r="G236" s="222"/>
      <c r="J236" s="222"/>
      <c r="M236" s="238"/>
      <c r="O236" s="222"/>
      <c r="P236" s="238"/>
      <c r="X236" s="238"/>
    </row>
    <row r="237">
      <c r="B237" s="240"/>
      <c r="C237" s="222"/>
      <c r="F237" s="238"/>
      <c r="G237" s="222"/>
      <c r="J237" s="222"/>
      <c r="M237" s="238"/>
      <c r="O237" s="222"/>
      <c r="P237" s="238"/>
      <c r="X237" s="238"/>
    </row>
    <row r="238">
      <c r="B238" s="240"/>
      <c r="C238" s="222"/>
      <c r="F238" s="238"/>
      <c r="G238" s="222"/>
      <c r="J238" s="222"/>
      <c r="M238" s="238"/>
      <c r="O238" s="222"/>
      <c r="P238" s="238"/>
      <c r="X238" s="238"/>
    </row>
    <row r="239">
      <c r="B239" s="240"/>
      <c r="C239" s="222"/>
      <c r="F239" s="238"/>
      <c r="G239" s="222"/>
      <c r="J239" s="222"/>
      <c r="M239" s="238"/>
      <c r="O239" s="222"/>
      <c r="P239" s="238"/>
      <c r="X239" s="238"/>
    </row>
    <row r="240">
      <c r="B240" s="240"/>
      <c r="C240" s="222"/>
      <c r="F240" s="238"/>
      <c r="G240" s="222"/>
      <c r="J240" s="222"/>
      <c r="M240" s="238"/>
      <c r="O240" s="222"/>
      <c r="P240" s="238"/>
      <c r="X240" s="238"/>
    </row>
    <row r="241">
      <c r="B241" s="240"/>
      <c r="C241" s="222"/>
      <c r="F241" s="238"/>
      <c r="G241" s="222"/>
      <c r="J241" s="222"/>
      <c r="M241" s="238"/>
      <c r="O241" s="222"/>
      <c r="P241" s="238"/>
      <c r="X241" s="238"/>
    </row>
    <row r="242">
      <c r="B242" s="240"/>
      <c r="C242" s="222"/>
      <c r="F242" s="238"/>
      <c r="G242" s="222"/>
      <c r="J242" s="222"/>
      <c r="M242" s="238"/>
      <c r="O242" s="222"/>
      <c r="P242" s="238"/>
      <c r="X242" s="238"/>
    </row>
    <row r="243">
      <c r="B243" s="240"/>
      <c r="C243" s="222"/>
      <c r="F243" s="238"/>
      <c r="G243" s="222"/>
      <c r="J243" s="222"/>
      <c r="M243" s="238"/>
      <c r="O243" s="222"/>
      <c r="P243" s="238"/>
      <c r="X243" s="238"/>
    </row>
    <row r="244">
      <c r="B244" s="240"/>
      <c r="C244" s="222"/>
      <c r="F244" s="238"/>
      <c r="G244" s="222"/>
      <c r="J244" s="222"/>
      <c r="M244" s="238"/>
      <c r="O244" s="222"/>
      <c r="P244" s="238"/>
      <c r="X244" s="238"/>
    </row>
    <row r="245">
      <c r="B245" s="240"/>
      <c r="C245" s="222"/>
      <c r="F245" s="238"/>
      <c r="G245" s="222"/>
      <c r="J245" s="222"/>
      <c r="M245" s="238"/>
      <c r="O245" s="222"/>
      <c r="P245" s="238"/>
      <c r="X245" s="238"/>
    </row>
    <row r="246">
      <c r="B246" s="240"/>
      <c r="C246" s="222"/>
      <c r="F246" s="238"/>
      <c r="G246" s="222"/>
      <c r="J246" s="222"/>
      <c r="M246" s="238"/>
      <c r="O246" s="222"/>
      <c r="P246" s="238"/>
      <c r="X246" s="238"/>
    </row>
    <row r="247">
      <c r="B247" s="240"/>
      <c r="C247" s="222"/>
      <c r="F247" s="238"/>
      <c r="G247" s="222"/>
      <c r="J247" s="222"/>
      <c r="M247" s="238"/>
      <c r="O247" s="222"/>
      <c r="P247" s="238"/>
      <c r="X247" s="238"/>
    </row>
    <row r="248">
      <c r="B248" s="240"/>
      <c r="C248" s="222"/>
      <c r="F248" s="238"/>
      <c r="G248" s="222"/>
      <c r="J248" s="222"/>
      <c r="M248" s="238"/>
      <c r="O248" s="222"/>
      <c r="P248" s="238"/>
      <c r="X248" s="238"/>
    </row>
    <row r="249">
      <c r="B249" s="240"/>
      <c r="C249" s="222"/>
      <c r="F249" s="238"/>
      <c r="G249" s="222"/>
      <c r="J249" s="222"/>
      <c r="M249" s="238"/>
      <c r="O249" s="222"/>
      <c r="P249" s="238"/>
      <c r="X249" s="238"/>
    </row>
    <row r="250">
      <c r="B250" s="240"/>
      <c r="C250" s="222"/>
      <c r="F250" s="238"/>
      <c r="G250" s="222"/>
      <c r="J250" s="222"/>
      <c r="M250" s="238"/>
      <c r="O250" s="222"/>
      <c r="P250" s="238"/>
      <c r="X250" s="238"/>
    </row>
    <row r="251">
      <c r="B251" s="240"/>
      <c r="C251" s="222"/>
      <c r="F251" s="238"/>
      <c r="G251" s="222"/>
      <c r="J251" s="222"/>
      <c r="M251" s="238"/>
      <c r="O251" s="222"/>
      <c r="P251" s="238"/>
      <c r="X251" s="238"/>
    </row>
    <row r="252">
      <c r="B252" s="240"/>
      <c r="C252" s="222"/>
      <c r="F252" s="238"/>
      <c r="G252" s="222"/>
      <c r="J252" s="222"/>
      <c r="M252" s="238"/>
      <c r="O252" s="222"/>
      <c r="P252" s="238"/>
      <c r="X252" s="238"/>
    </row>
    <row r="253">
      <c r="B253" s="240"/>
      <c r="C253" s="222"/>
      <c r="F253" s="238"/>
      <c r="G253" s="222"/>
      <c r="J253" s="222"/>
      <c r="M253" s="238"/>
      <c r="O253" s="222"/>
      <c r="P253" s="238"/>
      <c r="X253" s="238"/>
    </row>
    <row r="254">
      <c r="B254" s="240"/>
      <c r="C254" s="222"/>
      <c r="F254" s="238"/>
      <c r="G254" s="222"/>
      <c r="J254" s="222"/>
      <c r="M254" s="238"/>
      <c r="O254" s="222"/>
      <c r="P254" s="238"/>
      <c r="X254" s="238"/>
    </row>
    <row r="255">
      <c r="B255" s="240"/>
      <c r="C255" s="222"/>
      <c r="F255" s="238"/>
      <c r="G255" s="222"/>
      <c r="J255" s="222"/>
      <c r="M255" s="238"/>
      <c r="O255" s="222"/>
      <c r="P255" s="238"/>
      <c r="X255" s="238"/>
    </row>
    <row r="256">
      <c r="B256" s="240"/>
      <c r="C256" s="222"/>
      <c r="F256" s="238"/>
      <c r="G256" s="222"/>
      <c r="J256" s="222"/>
      <c r="M256" s="238"/>
      <c r="O256" s="222"/>
      <c r="P256" s="238"/>
      <c r="X256" s="238"/>
    </row>
    <row r="257">
      <c r="B257" s="240"/>
      <c r="C257" s="222"/>
      <c r="F257" s="238"/>
      <c r="G257" s="222"/>
      <c r="J257" s="222"/>
      <c r="M257" s="238"/>
      <c r="O257" s="222"/>
      <c r="P257" s="238"/>
      <c r="X257" s="238"/>
    </row>
    <row r="258">
      <c r="B258" s="240"/>
      <c r="C258" s="222"/>
      <c r="F258" s="238"/>
      <c r="G258" s="222"/>
      <c r="J258" s="222"/>
      <c r="M258" s="238"/>
      <c r="O258" s="222"/>
      <c r="P258" s="238"/>
      <c r="X258" s="238"/>
    </row>
    <row r="259">
      <c r="B259" s="240"/>
      <c r="C259" s="222"/>
      <c r="F259" s="238"/>
      <c r="G259" s="222"/>
      <c r="J259" s="222"/>
      <c r="M259" s="238"/>
      <c r="O259" s="222"/>
      <c r="P259" s="238"/>
      <c r="X259" s="238"/>
    </row>
    <row r="260">
      <c r="B260" s="240"/>
      <c r="C260" s="222"/>
      <c r="F260" s="238"/>
      <c r="G260" s="222"/>
      <c r="J260" s="222"/>
      <c r="M260" s="238"/>
      <c r="O260" s="222"/>
      <c r="P260" s="238"/>
      <c r="X260" s="238"/>
    </row>
    <row r="261">
      <c r="B261" s="240"/>
      <c r="C261" s="222"/>
      <c r="F261" s="238"/>
      <c r="G261" s="222"/>
      <c r="J261" s="222"/>
      <c r="M261" s="238"/>
      <c r="O261" s="222"/>
      <c r="P261" s="238"/>
      <c r="X261" s="238"/>
    </row>
    <row r="262">
      <c r="B262" s="240"/>
      <c r="C262" s="222"/>
      <c r="F262" s="238"/>
      <c r="G262" s="222"/>
      <c r="J262" s="222"/>
      <c r="M262" s="238"/>
      <c r="O262" s="222"/>
      <c r="P262" s="238"/>
      <c r="X262" s="238"/>
    </row>
    <row r="263">
      <c r="B263" s="240"/>
      <c r="C263" s="222"/>
      <c r="F263" s="238"/>
      <c r="G263" s="222"/>
      <c r="J263" s="222"/>
      <c r="M263" s="238"/>
      <c r="O263" s="222"/>
      <c r="P263" s="238"/>
      <c r="X263" s="238"/>
    </row>
    <row r="264">
      <c r="B264" s="240"/>
      <c r="C264" s="222"/>
      <c r="F264" s="238"/>
      <c r="G264" s="222"/>
      <c r="J264" s="222"/>
      <c r="M264" s="238"/>
      <c r="O264" s="222"/>
      <c r="P264" s="238"/>
      <c r="X264" s="238"/>
    </row>
    <row r="265">
      <c r="B265" s="240"/>
      <c r="C265" s="222"/>
      <c r="F265" s="238"/>
      <c r="G265" s="222"/>
      <c r="J265" s="222"/>
      <c r="M265" s="238"/>
      <c r="O265" s="222"/>
      <c r="P265" s="238"/>
      <c r="X265" s="238"/>
    </row>
    <row r="266">
      <c r="B266" s="240"/>
      <c r="C266" s="222"/>
      <c r="F266" s="238"/>
      <c r="G266" s="222"/>
      <c r="J266" s="222"/>
      <c r="M266" s="238"/>
      <c r="O266" s="222"/>
      <c r="P266" s="238"/>
      <c r="X266" s="238"/>
    </row>
    <row r="267">
      <c r="B267" s="240"/>
      <c r="C267" s="222"/>
      <c r="F267" s="238"/>
      <c r="G267" s="222"/>
      <c r="J267" s="222"/>
      <c r="M267" s="238"/>
      <c r="O267" s="222"/>
      <c r="P267" s="238"/>
      <c r="X267" s="238"/>
    </row>
    <row r="268">
      <c r="B268" s="240"/>
      <c r="C268" s="222"/>
      <c r="F268" s="238"/>
      <c r="G268" s="222"/>
      <c r="J268" s="222"/>
      <c r="M268" s="238"/>
      <c r="O268" s="222"/>
      <c r="P268" s="238"/>
      <c r="X268" s="238"/>
    </row>
    <row r="269">
      <c r="B269" s="240"/>
      <c r="C269" s="222"/>
      <c r="F269" s="238"/>
      <c r="G269" s="222"/>
      <c r="J269" s="222"/>
      <c r="M269" s="238"/>
      <c r="O269" s="222"/>
      <c r="P269" s="238"/>
      <c r="X269" s="238"/>
    </row>
    <row r="270">
      <c r="B270" s="240"/>
      <c r="C270" s="222"/>
      <c r="F270" s="238"/>
      <c r="G270" s="222"/>
      <c r="J270" s="222"/>
      <c r="M270" s="238"/>
      <c r="O270" s="222"/>
      <c r="P270" s="238"/>
      <c r="X270" s="238"/>
    </row>
    <row r="271">
      <c r="B271" s="240"/>
      <c r="C271" s="222"/>
      <c r="F271" s="238"/>
      <c r="G271" s="222"/>
      <c r="J271" s="222"/>
      <c r="M271" s="238"/>
      <c r="O271" s="222"/>
      <c r="P271" s="238"/>
      <c r="X271" s="238"/>
    </row>
    <row r="272">
      <c r="B272" s="240"/>
      <c r="C272" s="222"/>
      <c r="F272" s="238"/>
      <c r="G272" s="222"/>
      <c r="J272" s="222"/>
      <c r="M272" s="238"/>
      <c r="O272" s="222"/>
      <c r="P272" s="238"/>
      <c r="X272" s="238"/>
    </row>
    <row r="273">
      <c r="B273" s="240"/>
      <c r="C273" s="222"/>
      <c r="F273" s="238"/>
      <c r="G273" s="222"/>
      <c r="J273" s="222"/>
      <c r="M273" s="238"/>
      <c r="O273" s="222"/>
      <c r="P273" s="238"/>
      <c r="X273" s="238"/>
    </row>
    <row r="274">
      <c r="B274" s="240"/>
      <c r="C274" s="222"/>
      <c r="F274" s="238"/>
      <c r="G274" s="222"/>
      <c r="J274" s="222"/>
      <c r="M274" s="238"/>
      <c r="O274" s="222"/>
      <c r="P274" s="238"/>
      <c r="X274" s="238"/>
    </row>
    <row r="275">
      <c r="B275" s="240"/>
      <c r="C275" s="222"/>
      <c r="F275" s="238"/>
      <c r="G275" s="222"/>
      <c r="J275" s="222"/>
      <c r="M275" s="238"/>
      <c r="O275" s="222"/>
      <c r="P275" s="238"/>
      <c r="X275" s="238"/>
    </row>
    <row r="276">
      <c r="B276" s="240"/>
      <c r="C276" s="222"/>
      <c r="F276" s="238"/>
      <c r="G276" s="222"/>
      <c r="J276" s="222"/>
      <c r="M276" s="238"/>
      <c r="O276" s="222"/>
      <c r="P276" s="238"/>
      <c r="X276" s="238"/>
    </row>
    <row r="277">
      <c r="B277" s="240"/>
      <c r="C277" s="222"/>
      <c r="F277" s="238"/>
      <c r="G277" s="222"/>
      <c r="J277" s="222"/>
      <c r="M277" s="238"/>
      <c r="O277" s="222"/>
      <c r="P277" s="238"/>
      <c r="X277" s="238"/>
    </row>
    <row r="278">
      <c r="B278" s="240"/>
      <c r="C278" s="222"/>
      <c r="F278" s="238"/>
      <c r="G278" s="222"/>
      <c r="J278" s="222"/>
      <c r="M278" s="238"/>
      <c r="O278" s="222"/>
      <c r="P278" s="238"/>
      <c r="X278" s="238"/>
    </row>
    <row r="279">
      <c r="B279" s="240"/>
      <c r="C279" s="222"/>
      <c r="F279" s="238"/>
      <c r="G279" s="222"/>
      <c r="J279" s="222"/>
      <c r="M279" s="238"/>
      <c r="O279" s="222"/>
      <c r="P279" s="238"/>
      <c r="X279" s="238"/>
    </row>
    <row r="280">
      <c r="B280" s="240"/>
      <c r="C280" s="222"/>
      <c r="F280" s="238"/>
      <c r="G280" s="222"/>
      <c r="J280" s="222"/>
      <c r="M280" s="238"/>
      <c r="O280" s="222"/>
      <c r="P280" s="238"/>
      <c r="X280" s="238"/>
    </row>
    <row r="281">
      <c r="B281" s="240"/>
      <c r="C281" s="222"/>
      <c r="F281" s="238"/>
      <c r="G281" s="222"/>
      <c r="J281" s="222"/>
      <c r="M281" s="238"/>
      <c r="O281" s="222"/>
      <c r="P281" s="238"/>
      <c r="X281" s="238"/>
    </row>
    <row r="282">
      <c r="B282" s="240"/>
      <c r="C282" s="222"/>
      <c r="F282" s="238"/>
      <c r="G282" s="222"/>
      <c r="J282" s="222"/>
      <c r="M282" s="238"/>
      <c r="O282" s="222"/>
      <c r="P282" s="238"/>
      <c r="X282" s="238"/>
    </row>
    <row r="283">
      <c r="B283" s="240"/>
      <c r="C283" s="222"/>
      <c r="F283" s="238"/>
      <c r="G283" s="222"/>
      <c r="J283" s="222"/>
      <c r="M283" s="238"/>
      <c r="O283" s="222"/>
      <c r="P283" s="238"/>
      <c r="X283" s="238"/>
    </row>
    <row r="284">
      <c r="B284" s="240"/>
      <c r="C284" s="222"/>
      <c r="F284" s="238"/>
      <c r="G284" s="222"/>
      <c r="J284" s="222"/>
      <c r="M284" s="238"/>
      <c r="O284" s="222"/>
      <c r="P284" s="238"/>
      <c r="X284" s="238"/>
    </row>
    <row r="285">
      <c r="B285" s="240"/>
      <c r="C285" s="222"/>
      <c r="F285" s="238"/>
      <c r="G285" s="222"/>
      <c r="J285" s="222"/>
      <c r="M285" s="238"/>
      <c r="O285" s="222"/>
      <c r="P285" s="238"/>
      <c r="X285" s="238"/>
    </row>
    <row r="286">
      <c r="B286" s="240"/>
      <c r="C286" s="222"/>
      <c r="F286" s="238"/>
      <c r="G286" s="222"/>
      <c r="J286" s="222"/>
      <c r="M286" s="238"/>
      <c r="O286" s="222"/>
      <c r="P286" s="238"/>
      <c r="X286" s="238"/>
    </row>
    <row r="287">
      <c r="B287" s="240"/>
      <c r="C287" s="222"/>
      <c r="F287" s="238"/>
      <c r="G287" s="222"/>
      <c r="J287" s="222"/>
      <c r="M287" s="238"/>
      <c r="O287" s="222"/>
      <c r="P287" s="238"/>
      <c r="X287" s="238"/>
    </row>
    <row r="288">
      <c r="B288" s="240"/>
      <c r="C288" s="222"/>
      <c r="F288" s="238"/>
      <c r="G288" s="222"/>
      <c r="J288" s="222"/>
      <c r="M288" s="238"/>
      <c r="O288" s="222"/>
      <c r="P288" s="238"/>
      <c r="X288" s="238"/>
    </row>
    <row r="289">
      <c r="B289" s="240"/>
      <c r="C289" s="222"/>
      <c r="F289" s="238"/>
      <c r="G289" s="222"/>
      <c r="J289" s="222"/>
      <c r="M289" s="238"/>
      <c r="O289" s="222"/>
      <c r="P289" s="238"/>
      <c r="X289" s="238"/>
    </row>
    <row r="290">
      <c r="B290" s="240"/>
      <c r="C290" s="222"/>
      <c r="F290" s="238"/>
      <c r="G290" s="222"/>
      <c r="J290" s="222"/>
      <c r="M290" s="238"/>
      <c r="O290" s="222"/>
      <c r="P290" s="238"/>
      <c r="X290" s="238"/>
    </row>
    <row r="291">
      <c r="B291" s="240"/>
      <c r="C291" s="222"/>
      <c r="F291" s="238"/>
      <c r="G291" s="222"/>
      <c r="J291" s="222"/>
      <c r="M291" s="238"/>
      <c r="O291" s="222"/>
      <c r="P291" s="238"/>
      <c r="X291" s="238"/>
    </row>
    <row r="292">
      <c r="B292" s="240"/>
      <c r="C292" s="222"/>
      <c r="F292" s="238"/>
      <c r="G292" s="222"/>
      <c r="J292" s="222"/>
      <c r="M292" s="238"/>
      <c r="O292" s="222"/>
      <c r="P292" s="238"/>
      <c r="X292" s="238"/>
    </row>
    <row r="293">
      <c r="B293" s="240"/>
      <c r="C293" s="222"/>
      <c r="F293" s="238"/>
      <c r="G293" s="222"/>
      <c r="J293" s="222"/>
      <c r="M293" s="238"/>
      <c r="O293" s="222"/>
      <c r="P293" s="238"/>
      <c r="X293" s="238"/>
    </row>
    <row r="294">
      <c r="B294" s="240"/>
      <c r="C294" s="222"/>
      <c r="F294" s="238"/>
      <c r="G294" s="222"/>
      <c r="J294" s="222"/>
      <c r="M294" s="238"/>
      <c r="O294" s="222"/>
      <c r="P294" s="238"/>
      <c r="X294" s="238"/>
    </row>
    <row r="295">
      <c r="B295" s="240"/>
      <c r="C295" s="222"/>
      <c r="F295" s="238"/>
      <c r="G295" s="222"/>
      <c r="J295" s="222"/>
      <c r="M295" s="238"/>
      <c r="O295" s="222"/>
      <c r="P295" s="238"/>
      <c r="X295" s="238"/>
    </row>
    <row r="296">
      <c r="B296" s="240"/>
      <c r="C296" s="222"/>
      <c r="F296" s="238"/>
      <c r="G296" s="222"/>
      <c r="J296" s="222"/>
      <c r="M296" s="238"/>
      <c r="O296" s="222"/>
      <c r="P296" s="238"/>
      <c r="X296" s="238"/>
    </row>
    <row r="297">
      <c r="B297" s="240"/>
      <c r="C297" s="222"/>
      <c r="F297" s="238"/>
      <c r="G297" s="222"/>
      <c r="J297" s="222"/>
      <c r="M297" s="238"/>
      <c r="O297" s="222"/>
      <c r="P297" s="238"/>
      <c r="X297" s="238"/>
    </row>
    <row r="298">
      <c r="B298" s="240"/>
      <c r="C298" s="222"/>
      <c r="F298" s="238"/>
      <c r="G298" s="222"/>
      <c r="J298" s="222"/>
      <c r="M298" s="238"/>
      <c r="O298" s="222"/>
      <c r="P298" s="238"/>
      <c r="X298" s="238"/>
    </row>
    <row r="299">
      <c r="B299" s="240"/>
      <c r="C299" s="222"/>
      <c r="F299" s="238"/>
      <c r="G299" s="222"/>
      <c r="J299" s="222"/>
      <c r="M299" s="238"/>
      <c r="O299" s="222"/>
      <c r="P299" s="238"/>
      <c r="X299" s="238"/>
    </row>
    <row r="300">
      <c r="B300" s="240"/>
      <c r="C300" s="222"/>
      <c r="F300" s="238"/>
      <c r="G300" s="222"/>
      <c r="J300" s="222"/>
      <c r="M300" s="238"/>
      <c r="O300" s="222"/>
      <c r="P300" s="238"/>
      <c r="X300" s="238"/>
    </row>
    <row r="301">
      <c r="B301" s="240"/>
      <c r="C301" s="222"/>
      <c r="F301" s="238"/>
      <c r="G301" s="222"/>
      <c r="J301" s="222"/>
      <c r="M301" s="238"/>
      <c r="O301" s="222"/>
      <c r="P301" s="238"/>
      <c r="X301" s="238"/>
    </row>
    <row r="302">
      <c r="B302" s="240"/>
      <c r="C302" s="222"/>
      <c r="F302" s="238"/>
      <c r="G302" s="222"/>
      <c r="J302" s="222"/>
      <c r="M302" s="238"/>
      <c r="O302" s="222"/>
      <c r="P302" s="238"/>
      <c r="X302" s="238"/>
    </row>
    <row r="303">
      <c r="B303" s="240"/>
      <c r="C303" s="222"/>
      <c r="F303" s="238"/>
      <c r="G303" s="222"/>
      <c r="J303" s="222"/>
      <c r="M303" s="238"/>
      <c r="O303" s="222"/>
      <c r="P303" s="238"/>
      <c r="X303" s="238"/>
    </row>
    <row r="304">
      <c r="B304" s="240"/>
      <c r="C304" s="222"/>
      <c r="F304" s="238"/>
      <c r="G304" s="222"/>
      <c r="J304" s="222"/>
      <c r="M304" s="238"/>
      <c r="O304" s="222"/>
      <c r="P304" s="238"/>
      <c r="X304" s="238"/>
    </row>
    <row r="305">
      <c r="B305" s="240"/>
      <c r="C305" s="222"/>
      <c r="F305" s="238"/>
      <c r="G305" s="222"/>
      <c r="J305" s="222"/>
      <c r="M305" s="238"/>
      <c r="O305" s="222"/>
      <c r="P305" s="238"/>
      <c r="X305" s="238"/>
    </row>
    <row r="306">
      <c r="B306" s="240"/>
      <c r="C306" s="222"/>
      <c r="F306" s="238"/>
      <c r="G306" s="222"/>
      <c r="J306" s="222"/>
      <c r="M306" s="238"/>
      <c r="O306" s="222"/>
      <c r="P306" s="238"/>
      <c r="X306" s="238"/>
    </row>
    <row r="307">
      <c r="B307" s="240"/>
      <c r="C307" s="222"/>
      <c r="F307" s="238"/>
      <c r="G307" s="222"/>
      <c r="J307" s="222"/>
      <c r="M307" s="238"/>
      <c r="O307" s="222"/>
      <c r="P307" s="238"/>
      <c r="X307" s="238"/>
    </row>
    <row r="308">
      <c r="B308" s="240"/>
      <c r="C308" s="222"/>
      <c r="F308" s="238"/>
      <c r="G308" s="222"/>
      <c r="J308" s="222"/>
      <c r="M308" s="238"/>
      <c r="O308" s="222"/>
      <c r="P308" s="238"/>
      <c r="X308" s="238"/>
    </row>
    <row r="309">
      <c r="B309" s="240"/>
      <c r="C309" s="222"/>
      <c r="F309" s="238"/>
      <c r="G309" s="222"/>
      <c r="J309" s="222"/>
      <c r="M309" s="238"/>
      <c r="O309" s="222"/>
      <c r="P309" s="238"/>
      <c r="X309" s="238"/>
    </row>
    <row r="310">
      <c r="B310" s="240"/>
      <c r="C310" s="222"/>
      <c r="F310" s="238"/>
      <c r="G310" s="222"/>
      <c r="J310" s="222"/>
      <c r="M310" s="238"/>
      <c r="O310" s="222"/>
      <c r="P310" s="238"/>
      <c r="X310" s="238"/>
    </row>
    <row r="311">
      <c r="B311" s="240"/>
      <c r="C311" s="222"/>
      <c r="F311" s="238"/>
      <c r="G311" s="222"/>
      <c r="J311" s="222"/>
      <c r="M311" s="238"/>
      <c r="O311" s="222"/>
      <c r="P311" s="238"/>
      <c r="X311" s="238"/>
    </row>
    <row r="312">
      <c r="B312" s="240"/>
      <c r="C312" s="222"/>
      <c r="F312" s="238"/>
      <c r="G312" s="222"/>
      <c r="J312" s="222"/>
      <c r="M312" s="238"/>
      <c r="O312" s="222"/>
      <c r="P312" s="238"/>
      <c r="X312" s="238"/>
    </row>
    <row r="313">
      <c r="B313" s="240"/>
      <c r="C313" s="222"/>
      <c r="F313" s="238"/>
      <c r="G313" s="222"/>
      <c r="J313" s="222"/>
      <c r="M313" s="238"/>
      <c r="O313" s="222"/>
      <c r="P313" s="238"/>
      <c r="X313" s="238"/>
    </row>
    <row r="314">
      <c r="B314" s="240"/>
      <c r="C314" s="222"/>
      <c r="F314" s="238"/>
      <c r="G314" s="222"/>
      <c r="J314" s="222"/>
      <c r="M314" s="238"/>
      <c r="O314" s="222"/>
      <c r="P314" s="238"/>
      <c r="X314" s="238"/>
    </row>
    <row r="315">
      <c r="B315" s="240"/>
      <c r="C315" s="222"/>
      <c r="F315" s="238"/>
      <c r="G315" s="222"/>
      <c r="J315" s="222"/>
      <c r="M315" s="238"/>
      <c r="O315" s="222"/>
      <c r="P315" s="238"/>
      <c r="X315" s="238"/>
    </row>
    <row r="316">
      <c r="B316" s="240"/>
      <c r="C316" s="222"/>
      <c r="F316" s="238"/>
      <c r="G316" s="222"/>
      <c r="J316" s="222"/>
      <c r="M316" s="238"/>
      <c r="O316" s="222"/>
      <c r="P316" s="238"/>
      <c r="X316" s="238"/>
    </row>
    <row r="317">
      <c r="B317" s="240"/>
      <c r="C317" s="222"/>
      <c r="F317" s="238"/>
      <c r="G317" s="222"/>
      <c r="J317" s="222"/>
      <c r="M317" s="238"/>
      <c r="O317" s="222"/>
      <c r="P317" s="238"/>
      <c r="X317" s="238"/>
    </row>
    <row r="318">
      <c r="B318" s="240"/>
      <c r="C318" s="222"/>
      <c r="F318" s="238"/>
      <c r="G318" s="222"/>
      <c r="J318" s="222"/>
      <c r="M318" s="238"/>
      <c r="O318" s="222"/>
      <c r="P318" s="238"/>
      <c r="X318" s="238"/>
    </row>
    <row r="319">
      <c r="B319" s="240"/>
      <c r="C319" s="222"/>
      <c r="F319" s="238"/>
      <c r="G319" s="222"/>
      <c r="J319" s="222"/>
      <c r="M319" s="238"/>
      <c r="O319" s="222"/>
      <c r="P319" s="238"/>
      <c r="X319" s="238"/>
    </row>
    <row r="320">
      <c r="B320" s="240"/>
      <c r="C320" s="222"/>
      <c r="F320" s="238"/>
      <c r="G320" s="222"/>
      <c r="J320" s="222"/>
      <c r="M320" s="238"/>
      <c r="O320" s="222"/>
      <c r="P320" s="238"/>
      <c r="X320" s="238"/>
    </row>
    <row r="321">
      <c r="B321" s="240"/>
      <c r="C321" s="222"/>
      <c r="F321" s="238"/>
      <c r="G321" s="222"/>
      <c r="J321" s="222"/>
      <c r="M321" s="238"/>
      <c r="O321" s="222"/>
      <c r="P321" s="238"/>
      <c r="X321" s="238"/>
    </row>
    <row r="322">
      <c r="B322" s="240"/>
      <c r="C322" s="222"/>
      <c r="F322" s="238"/>
      <c r="G322" s="222"/>
      <c r="J322" s="222"/>
      <c r="M322" s="238"/>
      <c r="O322" s="222"/>
      <c r="P322" s="238"/>
      <c r="X322" s="238"/>
    </row>
    <row r="323">
      <c r="B323" s="240"/>
      <c r="C323" s="222"/>
      <c r="F323" s="238"/>
      <c r="G323" s="222"/>
      <c r="J323" s="222"/>
      <c r="M323" s="238"/>
      <c r="O323" s="222"/>
      <c r="P323" s="238"/>
      <c r="X323" s="238"/>
    </row>
    <row r="324">
      <c r="B324" s="240"/>
      <c r="C324" s="222"/>
      <c r="F324" s="238"/>
      <c r="G324" s="222"/>
      <c r="J324" s="222"/>
      <c r="M324" s="238"/>
      <c r="O324" s="222"/>
      <c r="P324" s="238"/>
      <c r="X324" s="238"/>
    </row>
    <row r="325">
      <c r="B325" s="240"/>
      <c r="C325" s="222"/>
      <c r="F325" s="238"/>
      <c r="G325" s="222"/>
      <c r="J325" s="222"/>
      <c r="M325" s="238"/>
      <c r="O325" s="222"/>
      <c r="P325" s="238"/>
      <c r="X325" s="238"/>
    </row>
    <row r="326">
      <c r="B326" s="240"/>
      <c r="C326" s="222"/>
      <c r="F326" s="238"/>
      <c r="G326" s="222"/>
      <c r="J326" s="222"/>
      <c r="M326" s="238"/>
      <c r="O326" s="222"/>
      <c r="P326" s="238"/>
      <c r="X326" s="238"/>
    </row>
    <row r="327">
      <c r="B327" s="240"/>
      <c r="C327" s="222"/>
      <c r="F327" s="238"/>
      <c r="G327" s="222"/>
      <c r="J327" s="222"/>
      <c r="M327" s="238"/>
      <c r="O327" s="222"/>
      <c r="P327" s="238"/>
      <c r="X327" s="238"/>
    </row>
    <row r="328">
      <c r="B328" s="240"/>
      <c r="C328" s="222"/>
      <c r="F328" s="238"/>
      <c r="G328" s="222"/>
      <c r="J328" s="222"/>
      <c r="M328" s="238"/>
      <c r="O328" s="222"/>
      <c r="P328" s="238"/>
      <c r="X328" s="238"/>
    </row>
    <row r="329">
      <c r="B329" s="240"/>
      <c r="C329" s="222"/>
      <c r="F329" s="238"/>
      <c r="G329" s="222"/>
      <c r="J329" s="222"/>
      <c r="M329" s="238"/>
      <c r="O329" s="222"/>
      <c r="P329" s="238"/>
      <c r="X329" s="238"/>
    </row>
    <row r="330">
      <c r="B330" s="240"/>
      <c r="C330" s="222"/>
      <c r="F330" s="238"/>
      <c r="G330" s="222"/>
      <c r="J330" s="222"/>
      <c r="M330" s="238"/>
      <c r="O330" s="222"/>
      <c r="P330" s="238"/>
      <c r="X330" s="238"/>
    </row>
    <row r="331">
      <c r="B331" s="240"/>
      <c r="C331" s="222"/>
      <c r="F331" s="238"/>
      <c r="G331" s="222"/>
      <c r="J331" s="222"/>
      <c r="M331" s="238"/>
      <c r="O331" s="222"/>
      <c r="P331" s="238"/>
      <c r="X331" s="238"/>
    </row>
    <row r="332">
      <c r="B332" s="240"/>
      <c r="C332" s="222"/>
      <c r="F332" s="238"/>
      <c r="G332" s="222"/>
      <c r="J332" s="222"/>
      <c r="M332" s="238"/>
      <c r="O332" s="222"/>
      <c r="P332" s="238"/>
      <c r="X332" s="238"/>
    </row>
    <row r="333">
      <c r="B333" s="240"/>
      <c r="C333" s="222"/>
      <c r="F333" s="238"/>
      <c r="G333" s="222"/>
      <c r="J333" s="222"/>
      <c r="M333" s="238"/>
      <c r="O333" s="222"/>
      <c r="P333" s="238"/>
      <c r="X333" s="238"/>
    </row>
    <row r="334">
      <c r="B334" s="240"/>
      <c r="C334" s="222"/>
      <c r="F334" s="238"/>
      <c r="G334" s="222"/>
      <c r="J334" s="222"/>
      <c r="M334" s="238"/>
      <c r="O334" s="222"/>
      <c r="P334" s="238"/>
      <c r="X334" s="238"/>
    </row>
    <row r="335">
      <c r="B335" s="240"/>
      <c r="C335" s="222"/>
      <c r="F335" s="238"/>
      <c r="G335" s="222"/>
      <c r="J335" s="222"/>
      <c r="M335" s="238"/>
      <c r="O335" s="222"/>
      <c r="P335" s="238"/>
      <c r="X335" s="238"/>
    </row>
    <row r="336">
      <c r="B336" s="240"/>
      <c r="C336" s="222"/>
      <c r="F336" s="238"/>
      <c r="G336" s="222"/>
      <c r="J336" s="222"/>
      <c r="M336" s="238"/>
      <c r="O336" s="222"/>
      <c r="P336" s="238"/>
      <c r="X336" s="238"/>
    </row>
    <row r="337">
      <c r="B337" s="240"/>
      <c r="C337" s="222"/>
      <c r="F337" s="238"/>
      <c r="G337" s="222"/>
      <c r="J337" s="222"/>
      <c r="M337" s="238"/>
      <c r="O337" s="222"/>
      <c r="P337" s="238"/>
      <c r="X337" s="238"/>
    </row>
    <row r="338">
      <c r="B338" s="240"/>
      <c r="C338" s="222"/>
      <c r="F338" s="238"/>
      <c r="G338" s="222"/>
      <c r="J338" s="222"/>
      <c r="M338" s="238"/>
      <c r="O338" s="222"/>
      <c r="P338" s="238"/>
      <c r="X338" s="238"/>
    </row>
    <row r="339">
      <c r="B339" s="240"/>
      <c r="C339" s="222"/>
      <c r="F339" s="238"/>
      <c r="G339" s="222"/>
      <c r="J339" s="222"/>
      <c r="M339" s="238"/>
      <c r="O339" s="222"/>
      <c r="P339" s="238"/>
      <c r="X339" s="238"/>
    </row>
    <row r="340">
      <c r="B340" s="240"/>
      <c r="C340" s="222"/>
      <c r="F340" s="238"/>
      <c r="G340" s="222"/>
      <c r="J340" s="222"/>
      <c r="M340" s="238"/>
      <c r="O340" s="222"/>
      <c r="P340" s="238"/>
      <c r="X340" s="238"/>
    </row>
    <row r="341">
      <c r="B341" s="240"/>
      <c r="C341" s="222"/>
      <c r="F341" s="238"/>
      <c r="G341" s="222"/>
      <c r="J341" s="222"/>
      <c r="M341" s="238"/>
      <c r="O341" s="222"/>
      <c r="P341" s="238"/>
      <c r="X341" s="238"/>
    </row>
    <row r="342">
      <c r="B342" s="240"/>
      <c r="C342" s="222"/>
      <c r="F342" s="238"/>
      <c r="G342" s="222"/>
      <c r="J342" s="222"/>
      <c r="M342" s="238"/>
      <c r="O342" s="222"/>
      <c r="P342" s="238"/>
      <c r="X342" s="238"/>
    </row>
    <row r="343">
      <c r="B343" s="240"/>
      <c r="C343" s="222"/>
      <c r="F343" s="238"/>
      <c r="G343" s="222"/>
      <c r="J343" s="222"/>
      <c r="M343" s="238"/>
      <c r="O343" s="222"/>
      <c r="P343" s="238"/>
      <c r="X343" s="238"/>
    </row>
    <row r="344">
      <c r="B344" s="240"/>
      <c r="C344" s="222"/>
      <c r="F344" s="238"/>
      <c r="G344" s="222"/>
      <c r="J344" s="222"/>
      <c r="M344" s="238"/>
      <c r="O344" s="222"/>
      <c r="P344" s="238"/>
      <c r="X344" s="238"/>
    </row>
    <row r="345">
      <c r="B345" s="240"/>
      <c r="C345" s="222"/>
      <c r="F345" s="238"/>
      <c r="G345" s="222"/>
      <c r="J345" s="222"/>
      <c r="M345" s="238"/>
      <c r="O345" s="222"/>
      <c r="P345" s="238"/>
      <c r="X345" s="238"/>
    </row>
    <row r="346">
      <c r="B346" s="240"/>
      <c r="C346" s="222"/>
      <c r="F346" s="238"/>
      <c r="G346" s="222"/>
      <c r="J346" s="222"/>
      <c r="M346" s="238"/>
      <c r="O346" s="222"/>
      <c r="P346" s="238"/>
      <c r="X346" s="238"/>
    </row>
    <row r="347">
      <c r="B347" s="240"/>
      <c r="C347" s="222"/>
      <c r="F347" s="238"/>
      <c r="G347" s="222"/>
      <c r="J347" s="222"/>
      <c r="M347" s="238"/>
      <c r="O347" s="222"/>
      <c r="P347" s="238"/>
      <c r="X347" s="238"/>
    </row>
    <row r="348">
      <c r="B348" s="240"/>
      <c r="C348" s="222"/>
      <c r="F348" s="238"/>
      <c r="G348" s="222"/>
      <c r="J348" s="222"/>
      <c r="M348" s="238"/>
      <c r="O348" s="222"/>
      <c r="P348" s="238"/>
      <c r="X348" s="238"/>
    </row>
    <row r="349">
      <c r="B349" s="240"/>
      <c r="C349" s="222"/>
      <c r="F349" s="238"/>
      <c r="G349" s="222"/>
      <c r="J349" s="222"/>
      <c r="M349" s="238"/>
      <c r="O349" s="222"/>
      <c r="P349" s="238"/>
      <c r="X349" s="238"/>
    </row>
    <row r="350">
      <c r="B350" s="240"/>
      <c r="C350" s="222"/>
      <c r="F350" s="238"/>
      <c r="G350" s="222"/>
      <c r="J350" s="222"/>
      <c r="M350" s="238"/>
      <c r="O350" s="222"/>
      <c r="P350" s="238"/>
      <c r="X350" s="238"/>
    </row>
    <row r="351">
      <c r="B351" s="240"/>
      <c r="C351" s="222"/>
      <c r="F351" s="238"/>
      <c r="G351" s="222"/>
      <c r="J351" s="222"/>
      <c r="M351" s="238"/>
      <c r="O351" s="222"/>
      <c r="P351" s="238"/>
      <c r="X351" s="238"/>
    </row>
    <row r="352">
      <c r="B352" s="240"/>
      <c r="C352" s="222"/>
      <c r="F352" s="238"/>
      <c r="G352" s="222"/>
      <c r="J352" s="222"/>
      <c r="M352" s="238"/>
      <c r="O352" s="222"/>
      <c r="P352" s="238"/>
      <c r="X352" s="238"/>
    </row>
    <row r="353">
      <c r="B353" s="240"/>
      <c r="C353" s="222"/>
      <c r="F353" s="238"/>
      <c r="G353" s="222"/>
      <c r="J353" s="222"/>
      <c r="M353" s="238"/>
      <c r="O353" s="222"/>
      <c r="P353" s="238"/>
      <c r="X353" s="238"/>
    </row>
    <row r="354">
      <c r="B354" s="240"/>
      <c r="C354" s="222"/>
      <c r="F354" s="238"/>
      <c r="G354" s="222"/>
      <c r="J354" s="222"/>
      <c r="M354" s="238"/>
      <c r="O354" s="222"/>
      <c r="P354" s="238"/>
      <c r="X354" s="238"/>
    </row>
    <row r="355">
      <c r="B355" s="240"/>
      <c r="C355" s="222"/>
      <c r="F355" s="238"/>
      <c r="G355" s="222"/>
      <c r="J355" s="222"/>
      <c r="M355" s="238"/>
      <c r="O355" s="222"/>
      <c r="P355" s="238"/>
      <c r="X355" s="238"/>
    </row>
    <row r="356">
      <c r="B356" s="240"/>
      <c r="C356" s="222"/>
      <c r="F356" s="238"/>
      <c r="G356" s="222"/>
      <c r="J356" s="222"/>
      <c r="M356" s="238"/>
      <c r="O356" s="222"/>
      <c r="P356" s="238"/>
      <c r="X356" s="238"/>
    </row>
    <row r="357">
      <c r="B357" s="240"/>
      <c r="C357" s="222"/>
      <c r="F357" s="238"/>
      <c r="G357" s="222"/>
      <c r="J357" s="222"/>
      <c r="M357" s="238"/>
      <c r="O357" s="222"/>
      <c r="P357" s="238"/>
      <c r="X357" s="238"/>
    </row>
    <row r="358">
      <c r="B358" s="240"/>
      <c r="C358" s="222"/>
      <c r="F358" s="238"/>
      <c r="G358" s="222"/>
      <c r="J358" s="222"/>
      <c r="M358" s="238"/>
      <c r="O358" s="222"/>
      <c r="P358" s="238"/>
      <c r="X358" s="238"/>
    </row>
    <row r="359">
      <c r="B359" s="240"/>
      <c r="C359" s="222"/>
      <c r="F359" s="238"/>
      <c r="G359" s="222"/>
      <c r="J359" s="222"/>
      <c r="M359" s="238"/>
      <c r="O359" s="222"/>
      <c r="P359" s="238"/>
      <c r="X359" s="238"/>
    </row>
    <row r="360">
      <c r="B360" s="240"/>
      <c r="C360" s="222"/>
      <c r="F360" s="238"/>
      <c r="G360" s="222"/>
      <c r="J360" s="222"/>
      <c r="M360" s="238"/>
      <c r="O360" s="222"/>
      <c r="P360" s="238"/>
      <c r="X360" s="238"/>
    </row>
    <row r="361">
      <c r="B361" s="240"/>
      <c r="C361" s="222"/>
      <c r="F361" s="238"/>
      <c r="G361" s="222"/>
      <c r="J361" s="222"/>
      <c r="M361" s="238"/>
      <c r="O361" s="222"/>
      <c r="P361" s="238"/>
      <c r="X361" s="238"/>
    </row>
    <row r="362">
      <c r="B362" s="240"/>
      <c r="C362" s="222"/>
      <c r="F362" s="238"/>
      <c r="G362" s="222"/>
      <c r="J362" s="222"/>
      <c r="M362" s="238"/>
      <c r="O362" s="222"/>
      <c r="P362" s="238"/>
      <c r="X362" s="238"/>
    </row>
    <row r="363">
      <c r="B363" s="240"/>
      <c r="C363" s="222"/>
      <c r="F363" s="238"/>
      <c r="G363" s="222"/>
      <c r="J363" s="222"/>
      <c r="M363" s="238"/>
      <c r="O363" s="222"/>
      <c r="P363" s="238"/>
      <c r="X363" s="238"/>
    </row>
    <row r="364">
      <c r="B364" s="240"/>
      <c r="C364" s="222"/>
      <c r="F364" s="238"/>
      <c r="G364" s="222"/>
      <c r="J364" s="222"/>
      <c r="M364" s="238"/>
      <c r="O364" s="222"/>
      <c r="P364" s="238"/>
      <c r="X364" s="238"/>
    </row>
    <row r="365">
      <c r="B365" s="240"/>
      <c r="C365" s="222"/>
      <c r="F365" s="238"/>
      <c r="G365" s="222"/>
      <c r="J365" s="222"/>
      <c r="M365" s="238"/>
      <c r="O365" s="222"/>
      <c r="P365" s="238"/>
      <c r="X365" s="238"/>
    </row>
    <row r="366">
      <c r="B366" s="240"/>
      <c r="C366" s="222"/>
      <c r="F366" s="238"/>
      <c r="G366" s="222"/>
      <c r="J366" s="222"/>
      <c r="M366" s="238"/>
      <c r="O366" s="222"/>
      <c r="P366" s="238"/>
      <c r="X366" s="238"/>
    </row>
    <row r="367">
      <c r="B367" s="240"/>
      <c r="C367" s="222"/>
      <c r="F367" s="238"/>
      <c r="G367" s="222"/>
      <c r="J367" s="222"/>
      <c r="M367" s="238"/>
      <c r="O367" s="222"/>
      <c r="P367" s="238"/>
      <c r="X367" s="238"/>
    </row>
    <row r="368">
      <c r="B368" s="240"/>
      <c r="C368" s="222"/>
      <c r="F368" s="238"/>
      <c r="G368" s="222"/>
      <c r="J368" s="222"/>
      <c r="M368" s="238"/>
      <c r="O368" s="222"/>
      <c r="P368" s="238"/>
      <c r="X368" s="238"/>
    </row>
    <row r="369">
      <c r="B369" s="240"/>
      <c r="C369" s="222"/>
      <c r="F369" s="238"/>
      <c r="G369" s="222"/>
      <c r="J369" s="222"/>
      <c r="M369" s="238"/>
      <c r="O369" s="222"/>
      <c r="P369" s="238"/>
      <c r="X369" s="238"/>
    </row>
    <row r="370">
      <c r="B370" s="240"/>
      <c r="C370" s="222"/>
      <c r="F370" s="238"/>
      <c r="G370" s="222"/>
      <c r="J370" s="222"/>
      <c r="M370" s="238"/>
      <c r="O370" s="222"/>
      <c r="P370" s="238"/>
      <c r="X370" s="238"/>
    </row>
    <row r="371">
      <c r="B371" s="240"/>
      <c r="C371" s="222"/>
      <c r="F371" s="238"/>
      <c r="G371" s="222"/>
      <c r="J371" s="222"/>
      <c r="M371" s="238"/>
      <c r="O371" s="222"/>
      <c r="P371" s="238"/>
      <c r="X371" s="238"/>
    </row>
    <row r="372">
      <c r="B372" s="240"/>
      <c r="C372" s="222"/>
      <c r="F372" s="238"/>
      <c r="G372" s="222"/>
      <c r="J372" s="222"/>
      <c r="M372" s="238"/>
      <c r="O372" s="222"/>
      <c r="P372" s="238"/>
      <c r="X372" s="238"/>
    </row>
    <row r="373">
      <c r="B373" s="240"/>
      <c r="C373" s="222"/>
      <c r="F373" s="238"/>
      <c r="G373" s="222"/>
      <c r="J373" s="222"/>
      <c r="M373" s="238"/>
      <c r="O373" s="222"/>
      <c r="P373" s="238"/>
      <c r="X373" s="238"/>
    </row>
    <row r="374">
      <c r="B374" s="240"/>
      <c r="C374" s="222"/>
      <c r="F374" s="238"/>
      <c r="G374" s="222"/>
      <c r="J374" s="222"/>
      <c r="M374" s="238"/>
      <c r="O374" s="222"/>
      <c r="P374" s="238"/>
      <c r="X374" s="238"/>
    </row>
    <row r="375">
      <c r="B375" s="240"/>
      <c r="C375" s="222"/>
      <c r="F375" s="238"/>
      <c r="G375" s="222"/>
      <c r="J375" s="222"/>
      <c r="M375" s="238"/>
      <c r="O375" s="222"/>
      <c r="P375" s="238"/>
      <c r="X375" s="238"/>
    </row>
    <row r="376">
      <c r="B376" s="240"/>
      <c r="C376" s="222"/>
      <c r="F376" s="238"/>
      <c r="G376" s="222"/>
      <c r="J376" s="222"/>
      <c r="M376" s="238"/>
      <c r="O376" s="222"/>
      <c r="P376" s="238"/>
      <c r="X376" s="238"/>
    </row>
    <row r="377">
      <c r="B377" s="240"/>
      <c r="C377" s="222"/>
      <c r="F377" s="238"/>
      <c r="G377" s="222"/>
      <c r="J377" s="222"/>
      <c r="M377" s="238"/>
      <c r="O377" s="222"/>
      <c r="P377" s="238"/>
      <c r="X377" s="238"/>
    </row>
    <row r="378">
      <c r="B378" s="240"/>
      <c r="C378" s="222"/>
      <c r="F378" s="238"/>
      <c r="G378" s="222"/>
      <c r="J378" s="222"/>
      <c r="M378" s="238"/>
      <c r="O378" s="222"/>
      <c r="P378" s="238"/>
      <c r="X378" s="238"/>
    </row>
    <row r="379">
      <c r="B379" s="240"/>
      <c r="C379" s="222"/>
      <c r="F379" s="238"/>
      <c r="G379" s="222"/>
      <c r="J379" s="222"/>
      <c r="M379" s="238"/>
      <c r="O379" s="222"/>
      <c r="P379" s="238"/>
      <c r="X379" s="238"/>
    </row>
    <row r="380">
      <c r="B380" s="240"/>
      <c r="C380" s="222"/>
      <c r="F380" s="238"/>
      <c r="G380" s="222"/>
      <c r="J380" s="222"/>
      <c r="M380" s="238"/>
      <c r="O380" s="222"/>
      <c r="P380" s="238"/>
      <c r="X380" s="238"/>
    </row>
    <row r="381">
      <c r="B381" s="240"/>
      <c r="C381" s="222"/>
      <c r="F381" s="238"/>
      <c r="G381" s="222"/>
      <c r="J381" s="222"/>
      <c r="M381" s="238"/>
      <c r="O381" s="222"/>
      <c r="P381" s="238"/>
      <c r="X381" s="238"/>
    </row>
    <row r="382">
      <c r="B382" s="240"/>
      <c r="C382" s="222"/>
      <c r="F382" s="238"/>
      <c r="G382" s="222"/>
      <c r="J382" s="222"/>
      <c r="M382" s="238"/>
      <c r="O382" s="222"/>
      <c r="P382" s="238"/>
      <c r="X382" s="238"/>
    </row>
    <row r="383">
      <c r="B383" s="240"/>
      <c r="C383" s="222"/>
      <c r="F383" s="238"/>
      <c r="G383" s="222"/>
      <c r="J383" s="222"/>
      <c r="M383" s="238"/>
      <c r="O383" s="222"/>
      <c r="P383" s="238"/>
      <c r="X383" s="238"/>
    </row>
    <row r="384">
      <c r="B384" s="240"/>
      <c r="C384" s="222"/>
      <c r="F384" s="238"/>
      <c r="G384" s="222"/>
      <c r="J384" s="222"/>
      <c r="M384" s="238"/>
      <c r="O384" s="222"/>
      <c r="P384" s="238"/>
      <c r="X384" s="238"/>
    </row>
    <row r="385">
      <c r="B385" s="240"/>
      <c r="C385" s="222"/>
      <c r="F385" s="238"/>
      <c r="G385" s="222"/>
      <c r="J385" s="222"/>
      <c r="M385" s="238"/>
      <c r="O385" s="222"/>
      <c r="P385" s="238"/>
      <c r="X385" s="238"/>
    </row>
    <row r="386">
      <c r="B386" s="240"/>
      <c r="C386" s="222"/>
      <c r="F386" s="238"/>
      <c r="G386" s="222"/>
      <c r="J386" s="222"/>
      <c r="M386" s="238"/>
      <c r="O386" s="222"/>
      <c r="P386" s="238"/>
      <c r="X386" s="238"/>
    </row>
    <row r="387">
      <c r="B387" s="240"/>
      <c r="C387" s="222"/>
      <c r="F387" s="238"/>
      <c r="G387" s="222"/>
      <c r="J387" s="222"/>
      <c r="M387" s="238"/>
      <c r="O387" s="222"/>
      <c r="P387" s="238"/>
      <c r="X387" s="238"/>
    </row>
    <row r="388">
      <c r="B388" s="240"/>
      <c r="C388" s="222"/>
      <c r="F388" s="238"/>
      <c r="G388" s="222"/>
      <c r="J388" s="222"/>
      <c r="M388" s="238"/>
      <c r="O388" s="222"/>
      <c r="P388" s="238"/>
      <c r="X388" s="238"/>
    </row>
    <row r="389">
      <c r="B389" s="240"/>
      <c r="C389" s="222"/>
      <c r="F389" s="238"/>
      <c r="G389" s="222"/>
      <c r="J389" s="222"/>
      <c r="M389" s="238"/>
      <c r="O389" s="222"/>
      <c r="P389" s="238"/>
      <c r="X389" s="238"/>
    </row>
    <row r="390">
      <c r="B390" s="240"/>
      <c r="C390" s="222"/>
      <c r="F390" s="238"/>
      <c r="G390" s="222"/>
      <c r="J390" s="222"/>
      <c r="M390" s="238"/>
      <c r="O390" s="222"/>
      <c r="P390" s="238"/>
      <c r="X390" s="238"/>
    </row>
    <row r="391">
      <c r="B391" s="240"/>
      <c r="C391" s="222"/>
      <c r="F391" s="238"/>
      <c r="G391" s="222"/>
      <c r="J391" s="222"/>
      <c r="M391" s="238"/>
      <c r="O391" s="222"/>
      <c r="P391" s="238"/>
      <c r="X391" s="238"/>
    </row>
    <row r="392">
      <c r="B392" s="240"/>
      <c r="C392" s="222"/>
      <c r="F392" s="238"/>
      <c r="G392" s="222"/>
      <c r="J392" s="222"/>
      <c r="M392" s="238"/>
      <c r="O392" s="222"/>
      <c r="P392" s="238"/>
      <c r="X392" s="238"/>
    </row>
    <row r="393">
      <c r="B393" s="240"/>
      <c r="C393" s="222"/>
      <c r="F393" s="238"/>
      <c r="G393" s="222"/>
      <c r="J393" s="222"/>
      <c r="M393" s="238"/>
      <c r="O393" s="222"/>
      <c r="P393" s="238"/>
      <c r="X393" s="238"/>
    </row>
    <row r="394">
      <c r="B394" s="240"/>
      <c r="C394" s="222"/>
      <c r="F394" s="238"/>
      <c r="G394" s="222"/>
      <c r="J394" s="222"/>
      <c r="M394" s="238"/>
      <c r="O394" s="222"/>
      <c r="P394" s="238"/>
      <c r="X394" s="238"/>
    </row>
    <row r="395">
      <c r="B395" s="240"/>
      <c r="C395" s="222"/>
      <c r="F395" s="238"/>
      <c r="G395" s="222"/>
      <c r="J395" s="222"/>
      <c r="M395" s="238"/>
      <c r="O395" s="222"/>
      <c r="P395" s="238"/>
      <c r="X395" s="238"/>
    </row>
    <row r="396">
      <c r="B396" s="240"/>
      <c r="C396" s="222"/>
      <c r="F396" s="238"/>
      <c r="G396" s="222"/>
      <c r="J396" s="222"/>
      <c r="M396" s="238"/>
      <c r="O396" s="222"/>
      <c r="P396" s="238"/>
      <c r="X396" s="238"/>
    </row>
    <row r="397">
      <c r="B397" s="240"/>
      <c r="C397" s="222"/>
      <c r="F397" s="238"/>
      <c r="G397" s="222"/>
      <c r="J397" s="222"/>
      <c r="M397" s="238"/>
      <c r="O397" s="222"/>
      <c r="P397" s="238"/>
      <c r="X397" s="238"/>
    </row>
    <row r="398">
      <c r="B398" s="240"/>
      <c r="C398" s="222"/>
      <c r="F398" s="238"/>
      <c r="G398" s="222"/>
      <c r="J398" s="222"/>
      <c r="M398" s="238"/>
      <c r="O398" s="222"/>
      <c r="P398" s="238"/>
      <c r="X398" s="238"/>
    </row>
    <row r="399">
      <c r="B399" s="240"/>
      <c r="C399" s="222"/>
      <c r="F399" s="238"/>
      <c r="G399" s="222"/>
      <c r="J399" s="222"/>
      <c r="M399" s="238"/>
      <c r="O399" s="222"/>
      <c r="P399" s="238"/>
      <c r="X399" s="238"/>
    </row>
    <row r="400">
      <c r="B400" s="240"/>
      <c r="C400" s="222"/>
      <c r="F400" s="238"/>
      <c r="G400" s="222"/>
      <c r="J400" s="222"/>
      <c r="M400" s="238"/>
      <c r="O400" s="222"/>
      <c r="P400" s="238"/>
      <c r="X400" s="238"/>
    </row>
    <row r="401">
      <c r="B401" s="240"/>
      <c r="C401" s="222"/>
      <c r="F401" s="238"/>
      <c r="G401" s="222"/>
      <c r="J401" s="222"/>
      <c r="M401" s="238"/>
      <c r="O401" s="222"/>
      <c r="P401" s="238"/>
      <c r="X401" s="238"/>
    </row>
    <row r="402">
      <c r="B402" s="240"/>
      <c r="C402" s="222"/>
      <c r="F402" s="238"/>
      <c r="G402" s="222"/>
      <c r="J402" s="222"/>
      <c r="M402" s="238"/>
      <c r="O402" s="222"/>
      <c r="P402" s="238"/>
      <c r="X402" s="238"/>
    </row>
    <row r="403">
      <c r="B403" s="240"/>
      <c r="C403" s="222"/>
      <c r="F403" s="238"/>
      <c r="G403" s="222"/>
      <c r="J403" s="222"/>
      <c r="M403" s="238"/>
      <c r="O403" s="222"/>
      <c r="P403" s="238"/>
      <c r="X403" s="238"/>
    </row>
    <row r="404">
      <c r="B404" s="240"/>
      <c r="C404" s="222"/>
      <c r="F404" s="238"/>
      <c r="G404" s="222"/>
      <c r="J404" s="222"/>
      <c r="M404" s="238"/>
      <c r="O404" s="222"/>
      <c r="P404" s="238"/>
      <c r="X404" s="238"/>
    </row>
    <row r="405">
      <c r="B405" s="240"/>
      <c r="C405" s="222"/>
      <c r="F405" s="238"/>
      <c r="G405" s="222"/>
      <c r="J405" s="222"/>
      <c r="M405" s="238"/>
      <c r="O405" s="222"/>
      <c r="P405" s="238"/>
      <c r="X405" s="238"/>
    </row>
    <row r="406">
      <c r="B406" s="240"/>
      <c r="C406" s="222"/>
      <c r="F406" s="238"/>
      <c r="G406" s="222"/>
      <c r="J406" s="222"/>
      <c r="M406" s="238"/>
      <c r="O406" s="222"/>
      <c r="P406" s="238"/>
      <c r="X406" s="238"/>
    </row>
    <row r="407">
      <c r="B407" s="240"/>
      <c r="C407" s="222"/>
      <c r="F407" s="238"/>
      <c r="G407" s="222"/>
      <c r="J407" s="222"/>
      <c r="M407" s="238"/>
      <c r="O407" s="222"/>
      <c r="P407" s="238"/>
      <c r="X407" s="238"/>
    </row>
    <row r="408">
      <c r="B408" s="240"/>
      <c r="C408" s="222"/>
      <c r="F408" s="238"/>
      <c r="G408" s="222"/>
      <c r="J408" s="222"/>
      <c r="M408" s="238"/>
      <c r="O408" s="222"/>
      <c r="P408" s="238"/>
      <c r="X408" s="238"/>
    </row>
    <row r="409">
      <c r="B409" s="240"/>
      <c r="C409" s="222"/>
      <c r="F409" s="238"/>
      <c r="G409" s="222"/>
      <c r="J409" s="222"/>
      <c r="M409" s="238"/>
      <c r="O409" s="222"/>
      <c r="P409" s="238"/>
      <c r="X409" s="238"/>
    </row>
    <row r="410">
      <c r="B410" s="240"/>
      <c r="C410" s="222"/>
      <c r="F410" s="238"/>
      <c r="G410" s="222"/>
      <c r="J410" s="222"/>
      <c r="M410" s="238"/>
      <c r="O410" s="222"/>
      <c r="P410" s="238"/>
      <c r="X410" s="238"/>
    </row>
    <row r="411">
      <c r="B411" s="240"/>
      <c r="C411" s="222"/>
      <c r="F411" s="238"/>
      <c r="G411" s="222"/>
      <c r="J411" s="222"/>
      <c r="M411" s="238"/>
      <c r="O411" s="222"/>
      <c r="P411" s="238"/>
      <c r="X411" s="238"/>
    </row>
    <row r="412">
      <c r="B412" s="240"/>
      <c r="C412" s="222"/>
      <c r="F412" s="238"/>
      <c r="G412" s="222"/>
      <c r="J412" s="222"/>
      <c r="M412" s="238"/>
      <c r="O412" s="222"/>
      <c r="P412" s="238"/>
      <c r="X412" s="238"/>
    </row>
    <row r="413">
      <c r="B413" s="240"/>
      <c r="C413" s="222"/>
      <c r="F413" s="238"/>
      <c r="G413" s="222"/>
      <c r="J413" s="222"/>
      <c r="M413" s="238"/>
      <c r="O413" s="222"/>
      <c r="P413" s="238"/>
      <c r="X413" s="238"/>
    </row>
    <row r="414">
      <c r="B414" s="240"/>
      <c r="C414" s="222"/>
      <c r="F414" s="238"/>
      <c r="G414" s="222"/>
      <c r="J414" s="222"/>
      <c r="M414" s="238"/>
      <c r="O414" s="222"/>
      <c r="P414" s="238"/>
      <c r="X414" s="238"/>
    </row>
    <row r="415">
      <c r="B415" s="240"/>
      <c r="C415" s="222"/>
      <c r="F415" s="238"/>
      <c r="G415" s="222"/>
      <c r="J415" s="222"/>
      <c r="M415" s="238"/>
      <c r="O415" s="222"/>
      <c r="P415" s="238"/>
      <c r="X415" s="238"/>
    </row>
    <row r="416">
      <c r="B416" s="240"/>
      <c r="C416" s="222"/>
      <c r="F416" s="238"/>
      <c r="G416" s="222"/>
      <c r="J416" s="222"/>
      <c r="M416" s="238"/>
      <c r="O416" s="222"/>
      <c r="P416" s="238"/>
      <c r="X416" s="238"/>
    </row>
    <row r="417">
      <c r="B417" s="240"/>
      <c r="C417" s="222"/>
      <c r="F417" s="238"/>
      <c r="G417" s="222"/>
      <c r="J417" s="222"/>
      <c r="M417" s="238"/>
      <c r="O417" s="222"/>
      <c r="P417" s="238"/>
      <c r="X417" s="238"/>
    </row>
    <row r="418">
      <c r="B418" s="240"/>
      <c r="C418" s="222"/>
      <c r="F418" s="238"/>
      <c r="G418" s="222"/>
      <c r="J418" s="222"/>
      <c r="M418" s="238"/>
      <c r="O418" s="222"/>
      <c r="P418" s="238"/>
      <c r="X418" s="238"/>
    </row>
    <row r="419">
      <c r="B419" s="240"/>
      <c r="C419" s="222"/>
      <c r="F419" s="238"/>
      <c r="G419" s="222"/>
      <c r="J419" s="222"/>
      <c r="M419" s="238"/>
      <c r="O419" s="222"/>
      <c r="P419" s="238"/>
      <c r="X419" s="238"/>
    </row>
    <row r="420">
      <c r="B420" s="240"/>
      <c r="C420" s="222"/>
      <c r="F420" s="238"/>
      <c r="G420" s="222"/>
      <c r="J420" s="222"/>
      <c r="M420" s="238"/>
      <c r="O420" s="222"/>
      <c r="P420" s="238"/>
      <c r="X420" s="238"/>
    </row>
    <row r="421">
      <c r="B421" s="240"/>
      <c r="C421" s="222"/>
      <c r="F421" s="238"/>
      <c r="G421" s="222"/>
      <c r="J421" s="222"/>
      <c r="M421" s="238"/>
      <c r="O421" s="222"/>
      <c r="P421" s="238"/>
      <c r="X421" s="238"/>
    </row>
    <row r="422">
      <c r="B422" s="240"/>
      <c r="C422" s="222"/>
      <c r="F422" s="238"/>
      <c r="G422" s="222"/>
      <c r="J422" s="222"/>
      <c r="M422" s="238"/>
      <c r="O422" s="222"/>
      <c r="P422" s="238"/>
      <c r="X422" s="238"/>
    </row>
    <row r="423">
      <c r="B423" s="240"/>
      <c r="C423" s="222"/>
      <c r="F423" s="238"/>
      <c r="G423" s="222"/>
      <c r="J423" s="222"/>
      <c r="M423" s="238"/>
      <c r="O423" s="222"/>
      <c r="P423" s="238"/>
      <c r="X423" s="238"/>
    </row>
    <row r="424">
      <c r="B424" s="240"/>
      <c r="C424" s="222"/>
      <c r="F424" s="238"/>
      <c r="G424" s="222"/>
      <c r="J424" s="222"/>
      <c r="M424" s="238"/>
      <c r="O424" s="222"/>
      <c r="P424" s="238"/>
      <c r="X424" s="238"/>
    </row>
    <row r="425">
      <c r="B425" s="240"/>
      <c r="C425" s="222"/>
      <c r="F425" s="238"/>
      <c r="G425" s="222"/>
      <c r="J425" s="222"/>
      <c r="M425" s="238"/>
      <c r="O425" s="222"/>
      <c r="P425" s="238"/>
      <c r="X425" s="238"/>
    </row>
    <row r="426">
      <c r="B426" s="240"/>
      <c r="C426" s="222"/>
      <c r="F426" s="238"/>
      <c r="G426" s="222"/>
      <c r="J426" s="222"/>
      <c r="M426" s="238"/>
      <c r="O426" s="222"/>
      <c r="P426" s="238"/>
      <c r="X426" s="238"/>
    </row>
    <row r="427">
      <c r="B427" s="240"/>
      <c r="C427" s="222"/>
      <c r="F427" s="238"/>
      <c r="G427" s="222"/>
      <c r="J427" s="222"/>
      <c r="M427" s="238"/>
      <c r="O427" s="222"/>
      <c r="P427" s="238"/>
      <c r="X427" s="238"/>
    </row>
    <row r="428">
      <c r="B428" s="240"/>
      <c r="C428" s="222"/>
      <c r="F428" s="238"/>
      <c r="G428" s="222"/>
      <c r="J428" s="222"/>
      <c r="M428" s="238"/>
      <c r="O428" s="222"/>
      <c r="P428" s="238"/>
      <c r="X428" s="238"/>
    </row>
    <row r="429">
      <c r="B429" s="240"/>
      <c r="C429" s="222"/>
      <c r="F429" s="238"/>
      <c r="G429" s="222"/>
      <c r="J429" s="222"/>
      <c r="M429" s="238"/>
      <c r="O429" s="222"/>
      <c r="P429" s="238"/>
      <c r="X429" s="238"/>
    </row>
    <row r="430">
      <c r="B430" s="240"/>
      <c r="C430" s="222"/>
      <c r="F430" s="238"/>
      <c r="G430" s="222"/>
      <c r="J430" s="222"/>
      <c r="M430" s="238"/>
      <c r="O430" s="222"/>
      <c r="P430" s="238"/>
      <c r="X430" s="238"/>
    </row>
    <row r="431">
      <c r="B431" s="240"/>
      <c r="C431" s="222"/>
      <c r="F431" s="238"/>
      <c r="G431" s="222"/>
      <c r="J431" s="222"/>
      <c r="M431" s="238"/>
      <c r="O431" s="222"/>
      <c r="P431" s="238"/>
      <c r="X431" s="238"/>
    </row>
    <row r="432">
      <c r="B432" s="240"/>
      <c r="C432" s="222"/>
      <c r="F432" s="238"/>
      <c r="G432" s="222"/>
      <c r="J432" s="222"/>
      <c r="M432" s="238"/>
      <c r="O432" s="222"/>
      <c r="P432" s="238"/>
      <c r="X432" s="238"/>
    </row>
    <row r="433">
      <c r="B433" s="240"/>
      <c r="C433" s="222"/>
      <c r="F433" s="238"/>
      <c r="G433" s="222"/>
      <c r="J433" s="222"/>
      <c r="M433" s="238"/>
      <c r="O433" s="222"/>
      <c r="P433" s="238"/>
      <c r="X433" s="238"/>
    </row>
    <row r="434">
      <c r="B434" s="240"/>
      <c r="C434" s="222"/>
      <c r="F434" s="238"/>
      <c r="G434" s="222"/>
      <c r="J434" s="222"/>
      <c r="M434" s="238"/>
      <c r="O434" s="222"/>
      <c r="P434" s="238"/>
      <c r="X434" s="238"/>
    </row>
    <row r="435">
      <c r="B435" s="240"/>
      <c r="C435" s="222"/>
      <c r="F435" s="238"/>
      <c r="G435" s="222"/>
      <c r="J435" s="222"/>
      <c r="M435" s="238"/>
      <c r="O435" s="222"/>
      <c r="P435" s="238"/>
      <c r="X435" s="238"/>
    </row>
    <row r="436">
      <c r="B436" s="240"/>
      <c r="C436" s="222"/>
      <c r="F436" s="238"/>
      <c r="G436" s="222"/>
      <c r="J436" s="222"/>
      <c r="M436" s="238"/>
      <c r="O436" s="222"/>
      <c r="P436" s="238"/>
      <c r="X436" s="238"/>
    </row>
    <row r="437">
      <c r="B437" s="240"/>
      <c r="C437" s="222"/>
      <c r="F437" s="238"/>
      <c r="G437" s="222"/>
      <c r="J437" s="222"/>
      <c r="M437" s="238"/>
      <c r="O437" s="222"/>
      <c r="P437" s="238"/>
      <c r="X437" s="238"/>
    </row>
    <row r="438">
      <c r="B438" s="240"/>
      <c r="C438" s="222"/>
      <c r="F438" s="238"/>
      <c r="G438" s="222"/>
      <c r="J438" s="222"/>
      <c r="M438" s="238"/>
      <c r="O438" s="222"/>
      <c r="P438" s="238"/>
      <c r="X438" s="238"/>
    </row>
    <row r="439">
      <c r="B439" s="240"/>
      <c r="C439" s="222"/>
      <c r="F439" s="238"/>
      <c r="G439" s="222"/>
      <c r="J439" s="222"/>
      <c r="M439" s="238"/>
      <c r="O439" s="222"/>
      <c r="P439" s="238"/>
      <c r="X439" s="238"/>
    </row>
    <row r="440">
      <c r="B440" s="240"/>
      <c r="C440" s="222"/>
      <c r="F440" s="238"/>
      <c r="G440" s="222"/>
      <c r="J440" s="222"/>
      <c r="M440" s="238"/>
      <c r="O440" s="222"/>
      <c r="P440" s="238"/>
      <c r="X440" s="238"/>
    </row>
    <row r="441">
      <c r="B441" s="240"/>
      <c r="C441" s="222"/>
      <c r="F441" s="238"/>
      <c r="G441" s="222"/>
      <c r="J441" s="222"/>
      <c r="M441" s="238"/>
      <c r="O441" s="222"/>
      <c r="P441" s="238"/>
      <c r="X441" s="238"/>
    </row>
    <row r="442">
      <c r="B442" s="240"/>
      <c r="C442" s="222"/>
      <c r="F442" s="238"/>
      <c r="G442" s="222"/>
      <c r="J442" s="222"/>
      <c r="M442" s="238"/>
      <c r="O442" s="222"/>
      <c r="P442" s="238"/>
      <c r="X442" s="238"/>
    </row>
    <row r="443">
      <c r="B443" s="240"/>
      <c r="C443" s="222"/>
      <c r="F443" s="238"/>
      <c r="G443" s="222"/>
      <c r="J443" s="222"/>
      <c r="M443" s="238"/>
      <c r="O443" s="222"/>
      <c r="P443" s="238"/>
      <c r="X443" s="238"/>
    </row>
    <row r="444">
      <c r="B444" s="240"/>
      <c r="C444" s="222"/>
      <c r="F444" s="238"/>
      <c r="G444" s="222"/>
      <c r="J444" s="222"/>
      <c r="M444" s="238"/>
      <c r="O444" s="222"/>
      <c r="P444" s="238"/>
      <c r="X444" s="238"/>
    </row>
    <row r="445">
      <c r="B445" s="240"/>
      <c r="C445" s="222"/>
      <c r="F445" s="238"/>
      <c r="G445" s="222"/>
      <c r="J445" s="222"/>
      <c r="M445" s="238"/>
      <c r="O445" s="222"/>
      <c r="P445" s="238"/>
      <c r="X445" s="238"/>
    </row>
    <row r="446">
      <c r="B446" s="240"/>
      <c r="C446" s="222"/>
      <c r="F446" s="238"/>
      <c r="G446" s="222"/>
      <c r="J446" s="222"/>
      <c r="M446" s="238"/>
      <c r="O446" s="222"/>
      <c r="P446" s="238"/>
      <c r="X446" s="238"/>
    </row>
    <row r="447">
      <c r="B447" s="240"/>
      <c r="C447" s="222"/>
      <c r="F447" s="238"/>
      <c r="G447" s="222"/>
      <c r="J447" s="222"/>
      <c r="M447" s="238"/>
      <c r="O447" s="222"/>
      <c r="P447" s="238"/>
      <c r="X447" s="238"/>
    </row>
    <row r="448">
      <c r="B448" s="240"/>
      <c r="C448" s="222"/>
      <c r="F448" s="238"/>
      <c r="G448" s="222"/>
      <c r="J448" s="222"/>
      <c r="M448" s="238"/>
      <c r="O448" s="222"/>
      <c r="P448" s="238"/>
      <c r="X448" s="238"/>
    </row>
    <row r="449">
      <c r="B449" s="240"/>
      <c r="C449" s="222"/>
      <c r="F449" s="238"/>
      <c r="G449" s="222"/>
      <c r="J449" s="222"/>
      <c r="M449" s="238"/>
      <c r="O449" s="222"/>
      <c r="P449" s="238"/>
      <c r="X449" s="238"/>
    </row>
    <row r="450">
      <c r="B450" s="240"/>
      <c r="C450" s="222"/>
      <c r="F450" s="238"/>
      <c r="G450" s="222"/>
      <c r="J450" s="222"/>
      <c r="M450" s="238"/>
      <c r="O450" s="222"/>
      <c r="P450" s="238"/>
      <c r="X450" s="238"/>
    </row>
    <row r="451">
      <c r="B451" s="240"/>
      <c r="C451" s="222"/>
      <c r="F451" s="238"/>
      <c r="G451" s="222"/>
      <c r="J451" s="222"/>
      <c r="M451" s="238"/>
      <c r="O451" s="222"/>
      <c r="P451" s="238"/>
      <c r="X451" s="238"/>
    </row>
    <row r="452">
      <c r="B452" s="240"/>
      <c r="C452" s="222"/>
      <c r="F452" s="238"/>
      <c r="G452" s="222"/>
      <c r="J452" s="222"/>
      <c r="M452" s="238"/>
      <c r="O452" s="222"/>
      <c r="P452" s="238"/>
      <c r="X452" s="238"/>
    </row>
    <row r="453">
      <c r="B453" s="240"/>
      <c r="C453" s="222"/>
      <c r="F453" s="238"/>
      <c r="G453" s="222"/>
      <c r="J453" s="222"/>
      <c r="M453" s="238"/>
      <c r="O453" s="222"/>
      <c r="P453" s="238"/>
      <c r="X453" s="238"/>
    </row>
    <row r="454">
      <c r="B454" s="240"/>
      <c r="C454" s="222"/>
      <c r="F454" s="238"/>
      <c r="G454" s="222"/>
      <c r="J454" s="222"/>
      <c r="M454" s="238"/>
      <c r="O454" s="222"/>
      <c r="P454" s="238"/>
      <c r="X454" s="238"/>
    </row>
    <row r="455">
      <c r="B455" s="240"/>
      <c r="C455" s="222"/>
      <c r="F455" s="238"/>
      <c r="G455" s="222"/>
      <c r="J455" s="222"/>
      <c r="M455" s="238"/>
      <c r="O455" s="222"/>
      <c r="P455" s="238"/>
      <c r="X455" s="238"/>
    </row>
    <row r="456">
      <c r="B456" s="240"/>
      <c r="C456" s="222"/>
      <c r="F456" s="238"/>
      <c r="G456" s="222"/>
      <c r="J456" s="222"/>
      <c r="M456" s="238"/>
      <c r="O456" s="222"/>
      <c r="P456" s="238"/>
      <c r="X456" s="238"/>
    </row>
    <row r="457">
      <c r="B457" s="240"/>
      <c r="C457" s="222"/>
      <c r="F457" s="238"/>
      <c r="G457" s="222"/>
      <c r="J457" s="222"/>
      <c r="M457" s="238"/>
      <c r="O457" s="222"/>
      <c r="P457" s="238"/>
      <c r="X457" s="238"/>
    </row>
    <row r="458">
      <c r="B458" s="240"/>
      <c r="C458" s="222"/>
      <c r="F458" s="238"/>
      <c r="G458" s="222"/>
      <c r="J458" s="222"/>
      <c r="M458" s="238"/>
      <c r="O458" s="222"/>
      <c r="P458" s="238"/>
      <c r="X458" s="238"/>
    </row>
    <row r="459">
      <c r="B459" s="240"/>
      <c r="C459" s="222"/>
      <c r="F459" s="238"/>
      <c r="G459" s="222"/>
      <c r="J459" s="222"/>
      <c r="M459" s="238"/>
      <c r="O459" s="222"/>
      <c r="P459" s="238"/>
      <c r="X459" s="238"/>
    </row>
    <row r="460">
      <c r="B460" s="240"/>
      <c r="C460" s="222"/>
      <c r="F460" s="238"/>
      <c r="G460" s="222"/>
      <c r="J460" s="222"/>
      <c r="M460" s="238"/>
      <c r="O460" s="222"/>
      <c r="P460" s="238"/>
      <c r="X460" s="238"/>
    </row>
    <row r="461">
      <c r="B461" s="240"/>
      <c r="C461" s="222"/>
      <c r="F461" s="238"/>
      <c r="G461" s="222"/>
      <c r="J461" s="222"/>
      <c r="M461" s="238"/>
      <c r="O461" s="222"/>
      <c r="P461" s="238"/>
      <c r="X461" s="238"/>
    </row>
    <row r="462">
      <c r="B462" s="240"/>
      <c r="C462" s="222"/>
      <c r="F462" s="238"/>
      <c r="G462" s="222"/>
      <c r="J462" s="222"/>
      <c r="M462" s="238"/>
      <c r="O462" s="222"/>
      <c r="P462" s="238"/>
      <c r="X462" s="238"/>
    </row>
    <row r="463">
      <c r="B463" s="240"/>
      <c r="C463" s="222"/>
      <c r="F463" s="238"/>
      <c r="G463" s="222"/>
      <c r="J463" s="222"/>
      <c r="M463" s="238"/>
      <c r="O463" s="222"/>
      <c r="P463" s="238"/>
      <c r="X463" s="238"/>
    </row>
    <row r="464">
      <c r="B464" s="240"/>
      <c r="C464" s="222"/>
      <c r="F464" s="238"/>
      <c r="G464" s="222"/>
      <c r="J464" s="222"/>
      <c r="M464" s="238"/>
      <c r="O464" s="222"/>
      <c r="P464" s="238"/>
      <c r="X464" s="238"/>
    </row>
    <row r="465">
      <c r="B465" s="240"/>
      <c r="C465" s="222"/>
      <c r="F465" s="238"/>
      <c r="G465" s="222"/>
      <c r="J465" s="222"/>
      <c r="M465" s="238"/>
      <c r="O465" s="222"/>
      <c r="P465" s="238"/>
      <c r="X465" s="238"/>
    </row>
    <row r="466">
      <c r="B466" s="240"/>
      <c r="C466" s="222"/>
      <c r="F466" s="238"/>
      <c r="G466" s="222"/>
      <c r="J466" s="222"/>
      <c r="M466" s="238"/>
      <c r="O466" s="222"/>
      <c r="P466" s="238"/>
      <c r="X466" s="238"/>
    </row>
    <row r="467">
      <c r="B467" s="240"/>
      <c r="C467" s="222"/>
      <c r="F467" s="238"/>
      <c r="G467" s="222"/>
      <c r="J467" s="222"/>
      <c r="M467" s="238"/>
      <c r="O467" s="222"/>
      <c r="P467" s="238"/>
      <c r="X467" s="238"/>
    </row>
    <row r="468">
      <c r="B468" s="240"/>
      <c r="C468" s="222"/>
      <c r="F468" s="238"/>
      <c r="G468" s="222"/>
      <c r="J468" s="222"/>
      <c r="M468" s="238"/>
      <c r="O468" s="222"/>
      <c r="P468" s="238"/>
      <c r="X468" s="238"/>
    </row>
    <row r="469">
      <c r="B469" s="240"/>
      <c r="C469" s="222"/>
      <c r="F469" s="238"/>
      <c r="G469" s="222"/>
      <c r="J469" s="222"/>
      <c r="M469" s="238"/>
      <c r="O469" s="222"/>
      <c r="P469" s="238"/>
      <c r="X469" s="238"/>
    </row>
    <row r="470">
      <c r="B470" s="240"/>
      <c r="C470" s="222"/>
      <c r="F470" s="238"/>
      <c r="G470" s="222"/>
      <c r="J470" s="222"/>
      <c r="M470" s="238"/>
      <c r="O470" s="222"/>
      <c r="P470" s="238"/>
      <c r="X470" s="238"/>
    </row>
    <row r="471">
      <c r="B471" s="240"/>
      <c r="C471" s="222"/>
      <c r="F471" s="238"/>
      <c r="G471" s="222"/>
      <c r="J471" s="222"/>
      <c r="M471" s="238"/>
      <c r="O471" s="222"/>
      <c r="P471" s="238"/>
      <c r="X471" s="238"/>
    </row>
    <row r="472">
      <c r="B472" s="240"/>
      <c r="C472" s="222"/>
      <c r="F472" s="238"/>
      <c r="G472" s="222"/>
      <c r="J472" s="222"/>
      <c r="M472" s="238"/>
      <c r="O472" s="222"/>
      <c r="P472" s="238"/>
      <c r="X472" s="238"/>
    </row>
    <row r="473">
      <c r="B473" s="240"/>
      <c r="C473" s="222"/>
      <c r="F473" s="238"/>
      <c r="G473" s="222"/>
      <c r="J473" s="222"/>
      <c r="M473" s="238"/>
      <c r="O473" s="222"/>
      <c r="P473" s="238"/>
      <c r="X473" s="238"/>
    </row>
    <row r="474">
      <c r="B474" s="240"/>
      <c r="C474" s="222"/>
      <c r="F474" s="238"/>
      <c r="G474" s="222"/>
      <c r="J474" s="222"/>
      <c r="M474" s="238"/>
      <c r="O474" s="222"/>
      <c r="P474" s="238"/>
      <c r="X474" s="238"/>
    </row>
    <row r="475">
      <c r="B475" s="240"/>
      <c r="C475" s="222"/>
      <c r="F475" s="238"/>
      <c r="G475" s="222"/>
      <c r="J475" s="222"/>
      <c r="M475" s="238"/>
      <c r="O475" s="222"/>
      <c r="P475" s="238"/>
      <c r="X475" s="238"/>
    </row>
    <row r="476">
      <c r="B476" s="240"/>
      <c r="C476" s="222"/>
      <c r="F476" s="238"/>
      <c r="G476" s="222"/>
      <c r="J476" s="222"/>
      <c r="M476" s="238"/>
      <c r="O476" s="222"/>
      <c r="P476" s="238"/>
      <c r="X476" s="238"/>
    </row>
    <row r="477">
      <c r="B477" s="240"/>
      <c r="C477" s="222"/>
      <c r="F477" s="238"/>
      <c r="G477" s="222"/>
      <c r="J477" s="222"/>
      <c r="M477" s="238"/>
      <c r="O477" s="222"/>
      <c r="P477" s="238"/>
      <c r="X477" s="238"/>
    </row>
    <row r="478">
      <c r="B478" s="240"/>
      <c r="C478" s="222"/>
      <c r="F478" s="238"/>
      <c r="G478" s="222"/>
      <c r="J478" s="222"/>
      <c r="M478" s="238"/>
      <c r="O478" s="222"/>
      <c r="P478" s="238"/>
      <c r="X478" s="238"/>
    </row>
    <row r="479">
      <c r="B479" s="240"/>
      <c r="C479" s="222"/>
      <c r="F479" s="238"/>
      <c r="G479" s="222"/>
      <c r="J479" s="222"/>
      <c r="M479" s="238"/>
      <c r="O479" s="222"/>
      <c r="P479" s="238"/>
      <c r="X479" s="238"/>
    </row>
    <row r="480">
      <c r="B480" s="240"/>
      <c r="C480" s="222"/>
      <c r="F480" s="238"/>
      <c r="G480" s="222"/>
      <c r="J480" s="222"/>
      <c r="M480" s="238"/>
      <c r="O480" s="222"/>
      <c r="P480" s="238"/>
      <c r="X480" s="238"/>
    </row>
    <row r="481">
      <c r="B481" s="240"/>
      <c r="C481" s="222"/>
      <c r="F481" s="238"/>
      <c r="G481" s="222"/>
      <c r="J481" s="222"/>
      <c r="M481" s="238"/>
      <c r="O481" s="222"/>
      <c r="P481" s="238"/>
      <c r="X481" s="238"/>
    </row>
    <row r="482">
      <c r="B482" s="240"/>
      <c r="C482" s="222"/>
      <c r="F482" s="238"/>
      <c r="G482" s="222"/>
      <c r="J482" s="222"/>
      <c r="M482" s="238"/>
      <c r="O482" s="222"/>
      <c r="P482" s="238"/>
      <c r="X482" s="238"/>
    </row>
    <row r="483">
      <c r="B483" s="240"/>
      <c r="C483" s="222"/>
      <c r="F483" s="238"/>
      <c r="G483" s="222"/>
      <c r="J483" s="222"/>
      <c r="M483" s="238"/>
      <c r="O483" s="222"/>
      <c r="P483" s="238"/>
      <c r="X483" s="238"/>
    </row>
    <row r="484">
      <c r="B484" s="240"/>
      <c r="C484" s="222"/>
      <c r="F484" s="238"/>
      <c r="G484" s="222"/>
      <c r="J484" s="222"/>
      <c r="M484" s="238"/>
      <c r="O484" s="222"/>
      <c r="P484" s="238"/>
      <c r="X484" s="238"/>
    </row>
    <row r="485">
      <c r="B485" s="240"/>
      <c r="C485" s="222"/>
      <c r="F485" s="238"/>
      <c r="G485" s="222"/>
      <c r="J485" s="222"/>
      <c r="M485" s="238"/>
      <c r="O485" s="222"/>
      <c r="P485" s="238"/>
      <c r="X485" s="238"/>
    </row>
    <row r="486">
      <c r="B486" s="240"/>
      <c r="C486" s="222"/>
      <c r="F486" s="238"/>
      <c r="G486" s="222"/>
      <c r="J486" s="222"/>
      <c r="M486" s="238"/>
      <c r="O486" s="222"/>
      <c r="P486" s="238"/>
      <c r="X486" s="238"/>
    </row>
    <row r="487">
      <c r="B487" s="240"/>
      <c r="C487" s="222"/>
      <c r="F487" s="238"/>
      <c r="G487" s="222"/>
      <c r="J487" s="222"/>
      <c r="M487" s="238"/>
      <c r="O487" s="222"/>
      <c r="P487" s="238"/>
      <c r="X487" s="238"/>
    </row>
    <row r="488">
      <c r="B488" s="240"/>
      <c r="C488" s="222"/>
      <c r="F488" s="238"/>
      <c r="G488" s="222"/>
      <c r="J488" s="222"/>
      <c r="M488" s="238"/>
      <c r="O488" s="222"/>
      <c r="P488" s="238"/>
      <c r="X488" s="238"/>
    </row>
    <row r="489">
      <c r="B489" s="240"/>
      <c r="C489" s="222"/>
      <c r="F489" s="238"/>
      <c r="G489" s="222"/>
      <c r="J489" s="222"/>
      <c r="M489" s="238"/>
      <c r="O489" s="222"/>
      <c r="P489" s="238"/>
      <c r="X489" s="238"/>
    </row>
    <row r="490">
      <c r="B490" s="240"/>
      <c r="C490" s="222"/>
      <c r="F490" s="238"/>
      <c r="G490" s="222"/>
      <c r="J490" s="222"/>
      <c r="M490" s="238"/>
      <c r="O490" s="222"/>
      <c r="P490" s="238"/>
      <c r="X490" s="238"/>
    </row>
    <row r="491">
      <c r="B491" s="240"/>
      <c r="C491" s="222"/>
      <c r="F491" s="238"/>
      <c r="G491" s="222"/>
      <c r="J491" s="222"/>
      <c r="M491" s="238"/>
      <c r="O491" s="222"/>
      <c r="P491" s="238"/>
      <c r="X491" s="238"/>
    </row>
    <row r="492">
      <c r="B492" s="240"/>
      <c r="C492" s="222"/>
      <c r="F492" s="238"/>
      <c r="G492" s="222"/>
      <c r="J492" s="222"/>
      <c r="M492" s="238"/>
      <c r="O492" s="222"/>
      <c r="P492" s="238"/>
      <c r="X492" s="238"/>
    </row>
    <row r="493">
      <c r="B493" s="240"/>
      <c r="C493" s="222"/>
      <c r="F493" s="238"/>
      <c r="G493" s="222"/>
      <c r="J493" s="222"/>
      <c r="M493" s="238"/>
      <c r="O493" s="222"/>
      <c r="P493" s="238"/>
      <c r="X493" s="238"/>
    </row>
    <row r="494">
      <c r="B494" s="240"/>
      <c r="C494" s="222"/>
      <c r="F494" s="238"/>
      <c r="G494" s="222"/>
      <c r="J494" s="222"/>
      <c r="M494" s="238"/>
      <c r="O494" s="222"/>
      <c r="P494" s="238"/>
      <c r="X494" s="238"/>
    </row>
    <row r="495">
      <c r="B495" s="240"/>
      <c r="C495" s="222"/>
      <c r="F495" s="238"/>
      <c r="G495" s="222"/>
      <c r="J495" s="222"/>
      <c r="M495" s="238"/>
      <c r="O495" s="222"/>
      <c r="P495" s="238"/>
      <c r="X495" s="238"/>
    </row>
    <row r="496">
      <c r="B496" s="240"/>
      <c r="C496" s="222"/>
      <c r="F496" s="238"/>
      <c r="G496" s="222"/>
      <c r="J496" s="222"/>
      <c r="M496" s="238"/>
      <c r="O496" s="222"/>
      <c r="P496" s="238"/>
      <c r="X496" s="238"/>
    </row>
    <row r="497">
      <c r="B497" s="240"/>
      <c r="C497" s="222"/>
      <c r="F497" s="238"/>
      <c r="G497" s="222"/>
      <c r="J497" s="222"/>
      <c r="M497" s="238"/>
      <c r="O497" s="222"/>
      <c r="P497" s="238"/>
      <c r="X497" s="238"/>
    </row>
    <row r="498">
      <c r="B498" s="240"/>
      <c r="C498" s="222"/>
      <c r="F498" s="238"/>
      <c r="G498" s="222"/>
      <c r="J498" s="222"/>
      <c r="M498" s="238"/>
      <c r="O498" s="222"/>
      <c r="P498" s="238"/>
      <c r="X498" s="238"/>
    </row>
    <row r="499">
      <c r="B499" s="240"/>
      <c r="C499" s="222"/>
      <c r="F499" s="238"/>
      <c r="G499" s="222"/>
      <c r="J499" s="222"/>
      <c r="M499" s="238"/>
      <c r="O499" s="222"/>
      <c r="P499" s="238"/>
      <c r="X499" s="238"/>
    </row>
    <row r="500">
      <c r="B500" s="240"/>
      <c r="C500" s="222"/>
      <c r="F500" s="238"/>
      <c r="G500" s="222"/>
      <c r="J500" s="222"/>
      <c r="M500" s="238"/>
      <c r="O500" s="222"/>
      <c r="P500" s="238"/>
      <c r="X500" s="238"/>
    </row>
    <row r="501">
      <c r="B501" s="240"/>
      <c r="C501" s="222"/>
      <c r="F501" s="238"/>
      <c r="G501" s="222"/>
      <c r="J501" s="222"/>
      <c r="M501" s="238"/>
      <c r="O501" s="222"/>
      <c r="P501" s="238"/>
      <c r="X501" s="238"/>
    </row>
    <row r="502">
      <c r="B502" s="240"/>
      <c r="C502" s="222"/>
      <c r="F502" s="238"/>
      <c r="G502" s="222"/>
      <c r="J502" s="222"/>
      <c r="M502" s="238"/>
      <c r="O502" s="222"/>
      <c r="P502" s="238"/>
      <c r="X502" s="238"/>
    </row>
    <row r="503">
      <c r="B503" s="240"/>
      <c r="C503" s="222"/>
      <c r="F503" s="238"/>
      <c r="G503" s="222"/>
      <c r="J503" s="222"/>
      <c r="M503" s="238"/>
      <c r="O503" s="222"/>
      <c r="P503" s="238"/>
      <c r="X503" s="238"/>
    </row>
    <row r="504">
      <c r="B504" s="240"/>
      <c r="C504" s="222"/>
      <c r="F504" s="238"/>
      <c r="G504" s="222"/>
      <c r="J504" s="222"/>
      <c r="M504" s="238"/>
      <c r="O504" s="222"/>
      <c r="P504" s="238"/>
      <c r="X504" s="238"/>
    </row>
    <row r="505">
      <c r="B505" s="240"/>
      <c r="C505" s="222"/>
      <c r="F505" s="238"/>
      <c r="G505" s="222"/>
      <c r="J505" s="222"/>
      <c r="M505" s="238"/>
      <c r="O505" s="222"/>
      <c r="P505" s="238"/>
      <c r="X505" s="238"/>
    </row>
    <row r="506">
      <c r="B506" s="240"/>
      <c r="C506" s="222"/>
      <c r="F506" s="238"/>
      <c r="G506" s="222"/>
      <c r="J506" s="222"/>
      <c r="M506" s="238"/>
      <c r="O506" s="222"/>
      <c r="P506" s="238"/>
      <c r="X506" s="238"/>
    </row>
    <row r="507">
      <c r="B507" s="240"/>
      <c r="C507" s="222"/>
      <c r="F507" s="238"/>
      <c r="G507" s="222"/>
      <c r="J507" s="222"/>
      <c r="M507" s="238"/>
      <c r="O507" s="222"/>
      <c r="P507" s="238"/>
      <c r="X507" s="238"/>
    </row>
    <row r="508">
      <c r="B508" s="240"/>
      <c r="C508" s="222"/>
      <c r="F508" s="238"/>
      <c r="G508" s="222"/>
      <c r="J508" s="222"/>
      <c r="M508" s="238"/>
      <c r="O508" s="222"/>
      <c r="P508" s="238"/>
      <c r="X508" s="238"/>
    </row>
    <row r="509">
      <c r="B509" s="240"/>
      <c r="C509" s="222"/>
      <c r="F509" s="238"/>
      <c r="G509" s="222"/>
      <c r="J509" s="222"/>
      <c r="M509" s="238"/>
      <c r="O509" s="222"/>
      <c r="P509" s="238"/>
      <c r="X509" s="238"/>
    </row>
    <row r="510">
      <c r="B510" s="240"/>
      <c r="C510" s="222"/>
      <c r="F510" s="238"/>
      <c r="G510" s="222"/>
      <c r="J510" s="222"/>
      <c r="M510" s="238"/>
      <c r="O510" s="222"/>
      <c r="P510" s="238"/>
      <c r="X510" s="238"/>
    </row>
    <row r="511">
      <c r="B511" s="240"/>
      <c r="C511" s="222"/>
      <c r="F511" s="238"/>
      <c r="G511" s="222"/>
      <c r="J511" s="222"/>
      <c r="M511" s="238"/>
      <c r="O511" s="222"/>
      <c r="P511" s="238"/>
      <c r="X511" s="238"/>
    </row>
    <row r="512">
      <c r="B512" s="240"/>
      <c r="C512" s="222"/>
      <c r="F512" s="238"/>
      <c r="G512" s="222"/>
      <c r="J512" s="222"/>
      <c r="M512" s="238"/>
      <c r="O512" s="222"/>
      <c r="P512" s="238"/>
      <c r="X512" s="238"/>
    </row>
    <row r="513">
      <c r="B513" s="240"/>
      <c r="C513" s="222"/>
      <c r="F513" s="238"/>
      <c r="G513" s="222"/>
      <c r="J513" s="222"/>
      <c r="M513" s="238"/>
      <c r="O513" s="222"/>
      <c r="P513" s="238"/>
      <c r="X513" s="238"/>
    </row>
    <row r="514">
      <c r="B514" s="240"/>
      <c r="C514" s="222"/>
      <c r="F514" s="238"/>
      <c r="G514" s="222"/>
      <c r="J514" s="222"/>
      <c r="M514" s="238"/>
      <c r="O514" s="222"/>
      <c r="P514" s="238"/>
      <c r="X514" s="238"/>
    </row>
    <row r="515">
      <c r="B515" s="240"/>
      <c r="C515" s="222"/>
      <c r="F515" s="238"/>
      <c r="G515" s="222"/>
      <c r="J515" s="222"/>
      <c r="M515" s="238"/>
      <c r="O515" s="222"/>
      <c r="P515" s="238"/>
      <c r="X515" s="238"/>
    </row>
    <row r="516">
      <c r="B516" s="240"/>
      <c r="C516" s="222"/>
      <c r="F516" s="238"/>
      <c r="G516" s="222"/>
      <c r="J516" s="222"/>
      <c r="M516" s="238"/>
      <c r="O516" s="222"/>
      <c r="P516" s="238"/>
      <c r="X516" s="238"/>
    </row>
    <row r="517">
      <c r="B517" s="240"/>
      <c r="C517" s="222"/>
      <c r="F517" s="238"/>
      <c r="G517" s="222"/>
      <c r="J517" s="222"/>
      <c r="M517" s="238"/>
      <c r="O517" s="222"/>
      <c r="P517" s="238"/>
      <c r="X517" s="238"/>
    </row>
    <row r="518">
      <c r="B518" s="240"/>
      <c r="C518" s="222"/>
      <c r="F518" s="238"/>
      <c r="G518" s="222"/>
      <c r="J518" s="222"/>
      <c r="M518" s="238"/>
      <c r="O518" s="222"/>
      <c r="P518" s="238"/>
      <c r="X518" s="238"/>
    </row>
    <row r="519">
      <c r="B519" s="240"/>
      <c r="C519" s="222"/>
      <c r="F519" s="238"/>
      <c r="G519" s="222"/>
      <c r="J519" s="222"/>
      <c r="M519" s="238"/>
      <c r="O519" s="222"/>
      <c r="P519" s="238"/>
      <c r="X519" s="238"/>
    </row>
    <row r="520">
      <c r="B520" s="240"/>
      <c r="C520" s="222"/>
      <c r="F520" s="238"/>
      <c r="G520" s="222"/>
      <c r="J520" s="222"/>
      <c r="M520" s="238"/>
      <c r="O520" s="222"/>
      <c r="P520" s="238"/>
      <c r="X520" s="238"/>
    </row>
    <row r="521">
      <c r="B521" s="240"/>
      <c r="C521" s="222"/>
      <c r="F521" s="238"/>
      <c r="G521" s="222"/>
      <c r="J521" s="222"/>
      <c r="M521" s="238"/>
      <c r="O521" s="222"/>
      <c r="P521" s="238"/>
      <c r="X521" s="238"/>
    </row>
    <row r="522">
      <c r="B522" s="240"/>
      <c r="C522" s="222"/>
      <c r="F522" s="238"/>
      <c r="G522" s="222"/>
      <c r="J522" s="222"/>
      <c r="M522" s="238"/>
      <c r="O522" s="222"/>
      <c r="P522" s="238"/>
      <c r="X522" s="238"/>
    </row>
    <row r="523">
      <c r="B523" s="240"/>
      <c r="C523" s="222"/>
      <c r="F523" s="238"/>
      <c r="G523" s="222"/>
      <c r="J523" s="222"/>
      <c r="M523" s="238"/>
      <c r="O523" s="222"/>
      <c r="P523" s="238"/>
      <c r="X523" s="238"/>
    </row>
    <row r="524">
      <c r="B524" s="240"/>
      <c r="C524" s="222"/>
      <c r="F524" s="238"/>
      <c r="G524" s="222"/>
      <c r="J524" s="222"/>
      <c r="M524" s="238"/>
      <c r="O524" s="222"/>
      <c r="P524" s="238"/>
      <c r="X524" s="238"/>
    </row>
    <row r="525">
      <c r="B525" s="240"/>
      <c r="C525" s="222"/>
      <c r="F525" s="238"/>
      <c r="G525" s="222"/>
      <c r="J525" s="222"/>
      <c r="M525" s="238"/>
      <c r="O525" s="222"/>
      <c r="P525" s="238"/>
      <c r="X525" s="238"/>
    </row>
    <row r="526">
      <c r="B526" s="240"/>
      <c r="C526" s="222"/>
      <c r="F526" s="238"/>
      <c r="G526" s="222"/>
      <c r="J526" s="222"/>
      <c r="M526" s="238"/>
      <c r="O526" s="222"/>
      <c r="P526" s="238"/>
      <c r="X526" s="238"/>
    </row>
    <row r="527">
      <c r="B527" s="240"/>
      <c r="C527" s="222"/>
      <c r="F527" s="238"/>
      <c r="G527" s="222"/>
      <c r="J527" s="222"/>
      <c r="M527" s="238"/>
      <c r="O527" s="222"/>
      <c r="P527" s="238"/>
      <c r="X527" s="238"/>
    </row>
    <row r="528">
      <c r="B528" s="240"/>
      <c r="C528" s="222"/>
      <c r="F528" s="238"/>
      <c r="G528" s="222"/>
      <c r="J528" s="222"/>
      <c r="M528" s="238"/>
      <c r="O528" s="222"/>
      <c r="P528" s="238"/>
      <c r="X528" s="238"/>
    </row>
    <row r="529">
      <c r="B529" s="240"/>
      <c r="C529" s="222"/>
      <c r="F529" s="238"/>
      <c r="G529" s="222"/>
      <c r="J529" s="222"/>
      <c r="M529" s="238"/>
      <c r="O529" s="222"/>
      <c r="P529" s="238"/>
      <c r="X529" s="238"/>
    </row>
    <row r="530">
      <c r="B530" s="240"/>
      <c r="C530" s="222"/>
      <c r="F530" s="238"/>
      <c r="G530" s="222"/>
      <c r="J530" s="222"/>
      <c r="M530" s="238"/>
      <c r="O530" s="222"/>
      <c r="P530" s="238"/>
      <c r="X530" s="238"/>
    </row>
    <row r="531">
      <c r="B531" s="240"/>
      <c r="C531" s="222"/>
      <c r="F531" s="238"/>
      <c r="G531" s="222"/>
      <c r="J531" s="222"/>
      <c r="M531" s="238"/>
      <c r="O531" s="222"/>
      <c r="P531" s="238"/>
      <c r="X531" s="238"/>
    </row>
    <row r="532">
      <c r="B532" s="240"/>
      <c r="C532" s="222"/>
      <c r="F532" s="238"/>
      <c r="G532" s="222"/>
      <c r="J532" s="222"/>
      <c r="M532" s="238"/>
      <c r="O532" s="222"/>
      <c r="P532" s="238"/>
      <c r="X532" s="238"/>
    </row>
    <row r="533">
      <c r="B533" s="240"/>
      <c r="C533" s="222"/>
      <c r="F533" s="238"/>
      <c r="G533" s="222"/>
      <c r="J533" s="222"/>
      <c r="M533" s="238"/>
      <c r="O533" s="222"/>
      <c r="P533" s="238"/>
      <c r="X533" s="238"/>
    </row>
    <row r="534">
      <c r="B534" s="240"/>
      <c r="C534" s="222"/>
      <c r="F534" s="238"/>
      <c r="G534" s="222"/>
      <c r="J534" s="222"/>
      <c r="M534" s="238"/>
      <c r="O534" s="222"/>
      <c r="P534" s="238"/>
      <c r="X534" s="238"/>
    </row>
    <row r="535">
      <c r="B535" s="240"/>
      <c r="C535" s="222"/>
      <c r="F535" s="238"/>
      <c r="G535" s="222"/>
      <c r="J535" s="222"/>
      <c r="M535" s="238"/>
      <c r="O535" s="222"/>
      <c r="P535" s="238"/>
      <c r="X535" s="238"/>
    </row>
    <row r="536">
      <c r="B536" s="240"/>
      <c r="C536" s="222"/>
      <c r="F536" s="238"/>
      <c r="G536" s="222"/>
      <c r="J536" s="222"/>
      <c r="M536" s="238"/>
      <c r="O536" s="222"/>
      <c r="P536" s="238"/>
      <c r="X536" s="238"/>
    </row>
    <row r="537">
      <c r="B537" s="240"/>
      <c r="C537" s="222"/>
      <c r="F537" s="238"/>
      <c r="G537" s="222"/>
      <c r="J537" s="222"/>
      <c r="M537" s="238"/>
      <c r="O537" s="222"/>
      <c r="P537" s="238"/>
      <c r="X537" s="238"/>
    </row>
    <row r="538">
      <c r="B538" s="240"/>
      <c r="C538" s="222"/>
      <c r="F538" s="238"/>
      <c r="G538" s="222"/>
      <c r="J538" s="222"/>
      <c r="M538" s="238"/>
      <c r="O538" s="222"/>
      <c r="P538" s="238"/>
      <c r="X538" s="238"/>
    </row>
    <row r="539">
      <c r="B539" s="240"/>
      <c r="C539" s="222"/>
      <c r="F539" s="238"/>
      <c r="G539" s="222"/>
      <c r="J539" s="222"/>
      <c r="M539" s="238"/>
      <c r="O539" s="222"/>
      <c r="P539" s="238"/>
      <c r="X539" s="238"/>
    </row>
    <row r="540">
      <c r="B540" s="240"/>
      <c r="C540" s="222"/>
      <c r="F540" s="238"/>
      <c r="G540" s="222"/>
      <c r="J540" s="222"/>
      <c r="M540" s="238"/>
      <c r="O540" s="222"/>
      <c r="P540" s="238"/>
      <c r="X540" s="238"/>
    </row>
    <row r="541">
      <c r="B541" s="240"/>
      <c r="C541" s="222"/>
      <c r="F541" s="238"/>
      <c r="G541" s="222"/>
      <c r="J541" s="222"/>
      <c r="M541" s="238"/>
      <c r="O541" s="222"/>
      <c r="P541" s="238"/>
      <c r="X541" s="238"/>
    </row>
    <row r="542">
      <c r="B542" s="240"/>
      <c r="C542" s="222"/>
      <c r="F542" s="238"/>
      <c r="G542" s="222"/>
      <c r="J542" s="222"/>
      <c r="M542" s="238"/>
      <c r="O542" s="222"/>
      <c r="P542" s="238"/>
      <c r="X542" s="238"/>
    </row>
    <row r="543">
      <c r="B543" s="240"/>
      <c r="C543" s="222"/>
      <c r="F543" s="238"/>
      <c r="G543" s="222"/>
      <c r="J543" s="222"/>
      <c r="M543" s="238"/>
      <c r="O543" s="222"/>
      <c r="P543" s="238"/>
      <c r="X543" s="238"/>
    </row>
    <row r="544">
      <c r="B544" s="240"/>
      <c r="C544" s="222"/>
      <c r="F544" s="238"/>
      <c r="G544" s="222"/>
      <c r="J544" s="222"/>
      <c r="M544" s="238"/>
      <c r="O544" s="222"/>
      <c r="P544" s="238"/>
      <c r="X544" s="238"/>
    </row>
    <row r="545">
      <c r="B545" s="240"/>
      <c r="C545" s="222"/>
      <c r="F545" s="238"/>
      <c r="G545" s="222"/>
      <c r="J545" s="222"/>
      <c r="M545" s="238"/>
      <c r="O545" s="222"/>
      <c r="P545" s="238"/>
      <c r="X545" s="238"/>
    </row>
    <row r="546">
      <c r="B546" s="240"/>
      <c r="C546" s="222"/>
      <c r="F546" s="238"/>
      <c r="G546" s="222"/>
      <c r="J546" s="222"/>
      <c r="M546" s="238"/>
      <c r="O546" s="222"/>
      <c r="P546" s="238"/>
      <c r="X546" s="238"/>
    </row>
    <row r="547">
      <c r="B547" s="240"/>
      <c r="C547" s="222"/>
      <c r="F547" s="238"/>
      <c r="G547" s="222"/>
      <c r="J547" s="222"/>
      <c r="M547" s="238"/>
      <c r="O547" s="222"/>
      <c r="P547" s="238"/>
      <c r="X547" s="238"/>
    </row>
    <row r="548">
      <c r="B548" s="240"/>
      <c r="C548" s="222"/>
      <c r="F548" s="238"/>
      <c r="G548" s="222"/>
      <c r="J548" s="222"/>
      <c r="M548" s="238"/>
      <c r="O548" s="222"/>
      <c r="P548" s="238"/>
      <c r="X548" s="238"/>
    </row>
    <row r="549">
      <c r="B549" s="240"/>
      <c r="C549" s="222"/>
      <c r="F549" s="238"/>
      <c r="G549" s="222"/>
      <c r="J549" s="222"/>
      <c r="M549" s="238"/>
      <c r="O549" s="222"/>
      <c r="P549" s="238"/>
      <c r="X549" s="238"/>
    </row>
    <row r="550">
      <c r="B550" s="240"/>
      <c r="C550" s="222"/>
      <c r="F550" s="238"/>
      <c r="G550" s="222"/>
      <c r="J550" s="222"/>
      <c r="M550" s="238"/>
      <c r="O550" s="222"/>
      <c r="P550" s="238"/>
      <c r="X550" s="238"/>
    </row>
    <row r="551">
      <c r="B551" s="240"/>
      <c r="C551" s="222"/>
      <c r="F551" s="238"/>
      <c r="G551" s="222"/>
      <c r="J551" s="222"/>
      <c r="M551" s="238"/>
      <c r="O551" s="222"/>
      <c r="P551" s="238"/>
      <c r="X551" s="238"/>
    </row>
    <row r="552">
      <c r="B552" s="240"/>
      <c r="C552" s="222"/>
      <c r="F552" s="238"/>
      <c r="G552" s="222"/>
      <c r="J552" s="222"/>
      <c r="M552" s="238"/>
      <c r="O552" s="222"/>
      <c r="P552" s="238"/>
      <c r="X552" s="238"/>
    </row>
    <row r="553">
      <c r="B553" s="240"/>
      <c r="C553" s="222"/>
      <c r="F553" s="238"/>
      <c r="G553" s="222"/>
      <c r="J553" s="222"/>
      <c r="M553" s="238"/>
      <c r="O553" s="222"/>
      <c r="P553" s="238"/>
      <c r="X553" s="238"/>
    </row>
    <row r="554">
      <c r="B554" s="240"/>
      <c r="C554" s="222"/>
      <c r="F554" s="238"/>
      <c r="G554" s="222"/>
      <c r="J554" s="222"/>
      <c r="M554" s="238"/>
      <c r="O554" s="222"/>
      <c r="P554" s="238"/>
      <c r="X554" s="238"/>
    </row>
    <row r="555">
      <c r="B555" s="240"/>
      <c r="C555" s="222"/>
      <c r="F555" s="238"/>
      <c r="G555" s="222"/>
      <c r="J555" s="222"/>
      <c r="M555" s="238"/>
      <c r="O555" s="222"/>
      <c r="P555" s="238"/>
      <c r="X555" s="238"/>
    </row>
    <row r="556">
      <c r="B556" s="240"/>
      <c r="C556" s="222"/>
      <c r="F556" s="238"/>
      <c r="G556" s="222"/>
      <c r="J556" s="222"/>
      <c r="M556" s="238"/>
      <c r="O556" s="222"/>
      <c r="P556" s="238"/>
      <c r="X556" s="238"/>
    </row>
    <row r="557">
      <c r="B557" s="240"/>
      <c r="C557" s="222"/>
      <c r="F557" s="238"/>
      <c r="G557" s="222"/>
      <c r="J557" s="222"/>
      <c r="M557" s="238"/>
      <c r="O557" s="222"/>
      <c r="P557" s="238"/>
      <c r="X557" s="238"/>
    </row>
    <row r="558">
      <c r="B558" s="240"/>
      <c r="C558" s="222"/>
      <c r="F558" s="238"/>
      <c r="G558" s="222"/>
      <c r="J558" s="222"/>
      <c r="M558" s="238"/>
      <c r="O558" s="222"/>
      <c r="P558" s="238"/>
      <c r="X558" s="238"/>
    </row>
    <row r="559">
      <c r="B559" s="240"/>
      <c r="C559" s="222"/>
      <c r="F559" s="238"/>
      <c r="G559" s="222"/>
      <c r="J559" s="222"/>
      <c r="M559" s="238"/>
      <c r="O559" s="222"/>
      <c r="P559" s="238"/>
      <c r="X559" s="238"/>
    </row>
    <row r="560">
      <c r="B560" s="240"/>
      <c r="C560" s="222"/>
      <c r="F560" s="238"/>
      <c r="G560" s="222"/>
      <c r="J560" s="222"/>
      <c r="M560" s="238"/>
      <c r="O560" s="222"/>
      <c r="P560" s="238"/>
      <c r="X560" s="238"/>
    </row>
    <row r="561">
      <c r="B561" s="240"/>
      <c r="C561" s="222"/>
      <c r="F561" s="238"/>
      <c r="G561" s="222"/>
      <c r="J561" s="222"/>
      <c r="M561" s="238"/>
      <c r="O561" s="222"/>
      <c r="P561" s="238"/>
      <c r="X561" s="238"/>
    </row>
    <row r="562">
      <c r="B562" s="240"/>
      <c r="C562" s="222"/>
      <c r="F562" s="238"/>
      <c r="G562" s="222"/>
      <c r="J562" s="222"/>
      <c r="M562" s="238"/>
      <c r="O562" s="222"/>
      <c r="P562" s="238"/>
      <c r="X562" s="238"/>
    </row>
    <row r="563">
      <c r="B563" s="240"/>
      <c r="C563" s="222"/>
      <c r="F563" s="238"/>
      <c r="G563" s="222"/>
      <c r="J563" s="222"/>
      <c r="M563" s="238"/>
      <c r="O563" s="222"/>
      <c r="P563" s="238"/>
      <c r="X563" s="238"/>
    </row>
    <row r="564">
      <c r="B564" s="240"/>
      <c r="C564" s="222"/>
      <c r="F564" s="238"/>
      <c r="G564" s="222"/>
      <c r="J564" s="222"/>
      <c r="M564" s="238"/>
      <c r="O564" s="222"/>
      <c r="P564" s="238"/>
      <c r="X564" s="238"/>
    </row>
    <row r="565">
      <c r="B565" s="240"/>
      <c r="C565" s="222"/>
      <c r="F565" s="238"/>
      <c r="G565" s="222"/>
      <c r="J565" s="222"/>
      <c r="M565" s="238"/>
      <c r="O565" s="222"/>
      <c r="P565" s="238"/>
      <c r="X565" s="238"/>
    </row>
    <row r="566">
      <c r="B566" s="240"/>
      <c r="C566" s="222"/>
      <c r="F566" s="238"/>
      <c r="G566" s="222"/>
      <c r="J566" s="222"/>
      <c r="M566" s="238"/>
      <c r="O566" s="222"/>
      <c r="P566" s="238"/>
      <c r="X566" s="238"/>
    </row>
    <row r="567">
      <c r="B567" s="240"/>
      <c r="C567" s="222"/>
      <c r="F567" s="238"/>
      <c r="G567" s="222"/>
      <c r="J567" s="222"/>
      <c r="M567" s="238"/>
      <c r="O567" s="222"/>
      <c r="P567" s="238"/>
      <c r="X567" s="238"/>
    </row>
    <row r="568">
      <c r="B568" s="240"/>
      <c r="C568" s="222"/>
      <c r="F568" s="238"/>
      <c r="G568" s="222"/>
      <c r="J568" s="222"/>
      <c r="M568" s="238"/>
      <c r="O568" s="222"/>
      <c r="P568" s="238"/>
      <c r="X568" s="238"/>
    </row>
    <row r="569">
      <c r="B569" s="240"/>
      <c r="C569" s="222"/>
      <c r="F569" s="238"/>
      <c r="G569" s="222"/>
      <c r="J569" s="222"/>
      <c r="M569" s="238"/>
      <c r="O569" s="222"/>
      <c r="P569" s="238"/>
      <c r="X569" s="238"/>
    </row>
    <row r="570">
      <c r="B570" s="240"/>
      <c r="C570" s="222"/>
      <c r="F570" s="238"/>
      <c r="G570" s="222"/>
      <c r="J570" s="222"/>
      <c r="M570" s="238"/>
      <c r="O570" s="222"/>
      <c r="P570" s="238"/>
      <c r="X570" s="238"/>
    </row>
    <row r="571">
      <c r="B571" s="240"/>
      <c r="C571" s="222"/>
      <c r="F571" s="238"/>
      <c r="G571" s="222"/>
      <c r="J571" s="222"/>
      <c r="M571" s="238"/>
      <c r="O571" s="222"/>
      <c r="P571" s="238"/>
      <c r="X571" s="238"/>
    </row>
    <row r="572">
      <c r="B572" s="240"/>
      <c r="C572" s="222"/>
      <c r="F572" s="238"/>
      <c r="G572" s="222"/>
      <c r="J572" s="222"/>
      <c r="M572" s="238"/>
      <c r="O572" s="222"/>
      <c r="P572" s="238"/>
      <c r="X572" s="238"/>
    </row>
    <row r="573">
      <c r="B573" s="240"/>
      <c r="C573" s="222"/>
      <c r="F573" s="238"/>
      <c r="G573" s="222"/>
      <c r="J573" s="222"/>
      <c r="M573" s="238"/>
      <c r="O573" s="222"/>
      <c r="P573" s="238"/>
      <c r="X573" s="238"/>
    </row>
    <row r="574">
      <c r="B574" s="240"/>
      <c r="C574" s="222"/>
      <c r="F574" s="238"/>
      <c r="G574" s="222"/>
      <c r="J574" s="222"/>
      <c r="M574" s="238"/>
      <c r="O574" s="222"/>
      <c r="P574" s="238"/>
      <c r="X574" s="238"/>
    </row>
    <row r="575">
      <c r="B575" s="240"/>
      <c r="C575" s="222"/>
      <c r="F575" s="238"/>
      <c r="G575" s="222"/>
      <c r="J575" s="222"/>
      <c r="M575" s="238"/>
      <c r="O575" s="222"/>
      <c r="P575" s="238"/>
      <c r="X575" s="238"/>
    </row>
    <row r="576">
      <c r="B576" s="240"/>
      <c r="C576" s="222"/>
      <c r="F576" s="238"/>
      <c r="G576" s="222"/>
      <c r="J576" s="222"/>
      <c r="M576" s="238"/>
      <c r="O576" s="222"/>
      <c r="P576" s="238"/>
      <c r="X576" s="238"/>
    </row>
    <row r="577">
      <c r="B577" s="240"/>
      <c r="C577" s="222"/>
      <c r="F577" s="238"/>
      <c r="G577" s="222"/>
      <c r="J577" s="222"/>
      <c r="M577" s="238"/>
      <c r="O577" s="222"/>
      <c r="P577" s="238"/>
      <c r="X577" s="238"/>
    </row>
    <row r="578">
      <c r="B578" s="240"/>
      <c r="C578" s="222"/>
      <c r="F578" s="238"/>
      <c r="G578" s="222"/>
      <c r="J578" s="222"/>
      <c r="M578" s="238"/>
      <c r="O578" s="222"/>
      <c r="P578" s="238"/>
      <c r="X578" s="238"/>
    </row>
    <row r="579">
      <c r="B579" s="240"/>
      <c r="C579" s="222"/>
      <c r="F579" s="238"/>
      <c r="G579" s="222"/>
      <c r="J579" s="222"/>
      <c r="M579" s="238"/>
      <c r="O579" s="222"/>
      <c r="P579" s="238"/>
      <c r="X579" s="238"/>
    </row>
    <row r="580">
      <c r="B580" s="240"/>
      <c r="C580" s="222"/>
      <c r="F580" s="238"/>
      <c r="G580" s="222"/>
      <c r="J580" s="222"/>
      <c r="M580" s="238"/>
      <c r="O580" s="222"/>
      <c r="P580" s="238"/>
      <c r="X580" s="238"/>
    </row>
    <row r="581">
      <c r="B581" s="240"/>
      <c r="C581" s="222"/>
      <c r="F581" s="238"/>
      <c r="G581" s="222"/>
      <c r="J581" s="222"/>
      <c r="M581" s="238"/>
      <c r="O581" s="222"/>
      <c r="P581" s="238"/>
      <c r="X581" s="238"/>
    </row>
    <row r="582">
      <c r="B582" s="240"/>
      <c r="C582" s="222"/>
      <c r="F582" s="238"/>
      <c r="G582" s="222"/>
      <c r="J582" s="222"/>
      <c r="M582" s="238"/>
      <c r="O582" s="222"/>
      <c r="P582" s="238"/>
      <c r="X582" s="238"/>
    </row>
    <row r="583">
      <c r="B583" s="240"/>
      <c r="C583" s="222"/>
      <c r="F583" s="238"/>
      <c r="G583" s="222"/>
      <c r="J583" s="222"/>
      <c r="M583" s="238"/>
      <c r="O583" s="222"/>
      <c r="P583" s="238"/>
      <c r="X583" s="238"/>
    </row>
    <row r="584">
      <c r="B584" s="240"/>
      <c r="C584" s="222"/>
      <c r="F584" s="238"/>
      <c r="G584" s="222"/>
      <c r="J584" s="222"/>
      <c r="M584" s="238"/>
      <c r="O584" s="222"/>
      <c r="P584" s="238"/>
      <c r="X584" s="238"/>
    </row>
    <row r="585">
      <c r="B585" s="240"/>
      <c r="C585" s="222"/>
      <c r="F585" s="238"/>
      <c r="G585" s="222"/>
      <c r="J585" s="222"/>
      <c r="M585" s="238"/>
      <c r="O585" s="222"/>
      <c r="P585" s="238"/>
      <c r="X585" s="238"/>
    </row>
    <row r="586">
      <c r="B586" s="240"/>
      <c r="C586" s="222"/>
      <c r="F586" s="238"/>
      <c r="G586" s="222"/>
      <c r="J586" s="222"/>
      <c r="M586" s="238"/>
      <c r="O586" s="222"/>
      <c r="P586" s="238"/>
      <c r="X586" s="238"/>
    </row>
    <row r="587">
      <c r="B587" s="240"/>
      <c r="C587" s="222"/>
      <c r="F587" s="238"/>
      <c r="G587" s="222"/>
      <c r="J587" s="222"/>
      <c r="M587" s="238"/>
      <c r="O587" s="222"/>
      <c r="P587" s="238"/>
      <c r="X587" s="238"/>
    </row>
    <row r="588">
      <c r="B588" s="240"/>
      <c r="C588" s="222"/>
      <c r="F588" s="238"/>
      <c r="G588" s="222"/>
      <c r="J588" s="222"/>
      <c r="M588" s="238"/>
      <c r="O588" s="222"/>
      <c r="P588" s="238"/>
      <c r="X588" s="238"/>
    </row>
    <row r="589">
      <c r="B589" s="240"/>
      <c r="C589" s="222"/>
      <c r="F589" s="238"/>
      <c r="G589" s="222"/>
      <c r="J589" s="222"/>
      <c r="M589" s="238"/>
      <c r="O589" s="222"/>
      <c r="P589" s="238"/>
      <c r="X589" s="238"/>
    </row>
    <row r="590">
      <c r="B590" s="240"/>
      <c r="C590" s="222"/>
      <c r="F590" s="238"/>
      <c r="G590" s="222"/>
      <c r="J590" s="222"/>
      <c r="M590" s="238"/>
      <c r="O590" s="222"/>
      <c r="P590" s="238"/>
      <c r="X590" s="238"/>
    </row>
    <row r="591">
      <c r="B591" s="240"/>
      <c r="C591" s="222"/>
      <c r="F591" s="238"/>
      <c r="G591" s="222"/>
      <c r="J591" s="222"/>
      <c r="M591" s="238"/>
      <c r="O591" s="222"/>
      <c r="P591" s="238"/>
      <c r="X591" s="238"/>
    </row>
    <row r="592">
      <c r="B592" s="240"/>
      <c r="C592" s="222"/>
      <c r="F592" s="238"/>
      <c r="G592" s="222"/>
      <c r="J592" s="222"/>
      <c r="M592" s="238"/>
      <c r="O592" s="222"/>
      <c r="P592" s="238"/>
      <c r="X592" s="238"/>
    </row>
    <row r="593">
      <c r="B593" s="240"/>
      <c r="C593" s="222"/>
      <c r="F593" s="238"/>
      <c r="G593" s="222"/>
      <c r="J593" s="222"/>
      <c r="M593" s="238"/>
      <c r="O593" s="222"/>
      <c r="P593" s="238"/>
      <c r="X593" s="238"/>
    </row>
    <row r="594">
      <c r="B594" s="240"/>
      <c r="C594" s="222"/>
      <c r="F594" s="238"/>
      <c r="G594" s="222"/>
      <c r="J594" s="222"/>
      <c r="M594" s="238"/>
      <c r="O594" s="222"/>
      <c r="P594" s="238"/>
      <c r="X594" s="238"/>
    </row>
    <row r="595">
      <c r="B595" s="240"/>
      <c r="C595" s="222"/>
      <c r="F595" s="238"/>
      <c r="G595" s="222"/>
      <c r="J595" s="222"/>
      <c r="M595" s="238"/>
      <c r="O595" s="222"/>
      <c r="P595" s="238"/>
      <c r="X595" s="238"/>
    </row>
    <row r="596">
      <c r="B596" s="240"/>
      <c r="C596" s="222"/>
      <c r="F596" s="238"/>
      <c r="G596" s="222"/>
      <c r="J596" s="222"/>
      <c r="M596" s="238"/>
      <c r="O596" s="222"/>
      <c r="P596" s="238"/>
      <c r="X596" s="238"/>
    </row>
    <row r="597">
      <c r="B597" s="240"/>
      <c r="C597" s="222"/>
      <c r="F597" s="238"/>
      <c r="G597" s="222"/>
      <c r="J597" s="222"/>
      <c r="M597" s="238"/>
      <c r="O597" s="222"/>
      <c r="P597" s="238"/>
      <c r="X597" s="238"/>
    </row>
    <row r="598">
      <c r="B598" s="240"/>
      <c r="C598" s="222"/>
      <c r="F598" s="238"/>
      <c r="G598" s="222"/>
      <c r="J598" s="222"/>
      <c r="M598" s="238"/>
      <c r="O598" s="222"/>
      <c r="P598" s="238"/>
      <c r="X598" s="238"/>
    </row>
    <row r="599">
      <c r="B599" s="240"/>
      <c r="C599" s="222"/>
      <c r="F599" s="238"/>
      <c r="G599" s="222"/>
      <c r="J599" s="222"/>
      <c r="M599" s="238"/>
      <c r="O599" s="222"/>
      <c r="P599" s="238"/>
      <c r="X599" s="238"/>
    </row>
    <row r="600">
      <c r="B600" s="240"/>
      <c r="C600" s="222"/>
      <c r="F600" s="238"/>
      <c r="G600" s="222"/>
      <c r="J600" s="222"/>
      <c r="M600" s="238"/>
      <c r="O600" s="222"/>
      <c r="P600" s="238"/>
      <c r="X600" s="238"/>
    </row>
    <row r="601">
      <c r="B601" s="240"/>
      <c r="C601" s="222"/>
      <c r="F601" s="238"/>
      <c r="G601" s="222"/>
      <c r="J601" s="222"/>
      <c r="M601" s="238"/>
      <c r="O601" s="222"/>
      <c r="P601" s="238"/>
      <c r="X601" s="238"/>
    </row>
    <row r="602">
      <c r="B602" s="240"/>
      <c r="C602" s="222"/>
      <c r="F602" s="238"/>
      <c r="G602" s="222"/>
      <c r="J602" s="222"/>
      <c r="M602" s="238"/>
      <c r="O602" s="222"/>
      <c r="P602" s="238"/>
      <c r="X602" s="238"/>
    </row>
    <row r="603">
      <c r="B603" s="240"/>
      <c r="C603" s="222"/>
      <c r="F603" s="238"/>
      <c r="G603" s="222"/>
      <c r="J603" s="222"/>
      <c r="M603" s="238"/>
      <c r="O603" s="222"/>
      <c r="P603" s="238"/>
      <c r="X603" s="238"/>
    </row>
    <row r="604">
      <c r="B604" s="240"/>
      <c r="C604" s="222"/>
      <c r="F604" s="238"/>
      <c r="G604" s="222"/>
      <c r="J604" s="222"/>
      <c r="M604" s="238"/>
      <c r="O604" s="222"/>
      <c r="P604" s="238"/>
      <c r="X604" s="238"/>
    </row>
    <row r="605">
      <c r="B605" s="240"/>
      <c r="C605" s="222"/>
      <c r="F605" s="238"/>
      <c r="G605" s="222"/>
      <c r="J605" s="222"/>
      <c r="M605" s="238"/>
      <c r="O605" s="222"/>
      <c r="P605" s="238"/>
      <c r="X605" s="238"/>
    </row>
    <row r="606">
      <c r="B606" s="240"/>
      <c r="C606" s="222"/>
      <c r="F606" s="238"/>
      <c r="G606" s="222"/>
      <c r="J606" s="222"/>
      <c r="M606" s="238"/>
      <c r="O606" s="222"/>
      <c r="P606" s="238"/>
      <c r="X606" s="238"/>
    </row>
    <row r="607">
      <c r="B607" s="240"/>
      <c r="C607" s="222"/>
      <c r="F607" s="238"/>
      <c r="G607" s="222"/>
      <c r="J607" s="222"/>
      <c r="M607" s="238"/>
      <c r="O607" s="222"/>
      <c r="P607" s="238"/>
      <c r="X607" s="238"/>
    </row>
    <row r="608">
      <c r="B608" s="240"/>
      <c r="C608" s="222"/>
      <c r="F608" s="238"/>
      <c r="G608" s="222"/>
      <c r="J608" s="222"/>
      <c r="M608" s="238"/>
      <c r="O608" s="222"/>
      <c r="P608" s="238"/>
      <c r="X608" s="238"/>
    </row>
    <row r="609">
      <c r="B609" s="240"/>
      <c r="C609" s="222"/>
      <c r="F609" s="238"/>
      <c r="G609" s="222"/>
      <c r="J609" s="222"/>
      <c r="M609" s="238"/>
      <c r="O609" s="222"/>
      <c r="P609" s="238"/>
      <c r="X609" s="238"/>
    </row>
    <row r="610">
      <c r="B610" s="240"/>
      <c r="C610" s="222"/>
      <c r="F610" s="238"/>
      <c r="G610" s="222"/>
      <c r="J610" s="222"/>
      <c r="M610" s="238"/>
      <c r="O610" s="222"/>
      <c r="P610" s="238"/>
      <c r="X610" s="238"/>
    </row>
    <row r="611">
      <c r="B611" s="240"/>
      <c r="C611" s="222"/>
      <c r="F611" s="238"/>
      <c r="G611" s="222"/>
      <c r="J611" s="222"/>
      <c r="M611" s="238"/>
      <c r="O611" s="222"/>
      <c r="P611" s="238"/>
      <c r="X611" s="238"/>
    </row>
    <row r="612">
      <c r="B612" s="240"/>
      <c r="C612" s="222"/>
      <c r="F612" s="238"/>
      <c r="G612" s="222"/>
      <c r="J612" s="222"/>
      <c r="M612" s="238"/>
      <c r="O612" s="222"/>
      <c r="P612" s="238"/>
      <c r="X612" s="238"/>
    </row>
    <row r="613">
      <c r="B613" s="240"/>
      <c r="C613" s="222"/>
      <c r="F613" s="238"/>
      <c r="G613" s="222"/>
      <c r="J613" s="222"/>
      <c r="M613" s="238"/>
      <c r="O613" s="222"/>
      <c r="P613" s="238"/>
      <c r="X613" s="238"/>
    </row>
    <row r="614">
      <c r="B614" s="240"/>
      <c r="C614" s="222"/>
      <c r="F614" s="238"/>
      <c r="G614" s="222"/>
      <c r="J614" s="222"/>
      <c r="M614" s="238"/>
      <c r="O614" s="222"/>
      <c r="P614" s="238"/>
      <c r="X614" s="238"/>
    </row>
    <row r="615">
      <c r="B615" s="240"/>
      <c r="C615" s="222"/>
      <c r="F615" s="238"/>
      <c r="G615" s="222"/>
      <c r="J615" s="222"/>
      <c r="M615" s="238"/>
      <c r="O615" s="222"/>
      <c r="P615" s="238"/>
      <c r="X615" s="238"/>
    </row>
    <row r="616">
      <c r="B616" s="240"/>
      <c r="C616" s="222"/>
      <c r="F616" s="238"/>
      <c r="G616" s="222"/>
      <c r="J616" s="222"/>
      <c r="M616" s="238"/>
      <c r="O616" s="222"/>
      <c r="P616" s="238"/>
      <c r="X616" s="238"/>
    </row>
    <row r="617">
      <c r="B617" s="240"/>
      <c r="C617" s="222"/>
      <c r="F617" s="238"/>
      <c r="G617" s="222"/>
      <c r="J617" s="222"/>
      <c r="M617" s="238"/>
      <c r="O617" s="222"/>
      <c r="P617" s="238"/>
      <c r="X617" s="238"/>
    </row>
    <row r="618">
      <c r="B618" s="240"/>
      <c r="C618" s="222"/>
      <c r="F618" s="238"/>
      <c r="G618" s="222"/>
      <c r="J618" s="222"/>
      <c r="M618" s="238"/>
      <c r="O618" s="222"/>
      <c r="P618" s="238"/>
      <c r="X618" s="238"/>
    </row>
    <row r="619">
      <c r="B619" s="240"/>
      <c r="C619" s="222"/>
      <c r="F619" s="238"/>
      <c r="G619" s="222"/>
      <c r="J619" s="222"/>
      <c r="M619" s="238"/>
      <c r="O619" s="222"/>
      <c r="P619" s="238"/>
      <c r="X619" s="238"/>
    </row>
    <row r="620">
      <c r="B620" s="240"/>
      <c r="C620" s="222"/>
      <c r="F620" s="238"/>
      <c r="G620" s="222"/>
      <c r="J620" s="222"/>
      <c r="M620" s="238"/>
      <c r="O620" s="222"/>
      <c r="P620" s="238"/>
      <c r="X620" s="238"/>
    </row>
    <row r="621">
      <c r="B621" s="240"/>
      <c r="C621" s="222"/>
      <c r="F621" s="238"/>
      <c r="G621" s="222"/>
      <c r="J621" s="222"/>
      <c r="M621" s="238"/>
      <c r="O621" s="222"/>
      <c r="P621" s="238"/>
      <c r="X621" s="238"/>
    </row>
    <row r="622">
      <c r="B622" s="240"/>
      <c r="C622" s="222"/>
      <c r="F622" s="238"/>
      <c r="G622" s="222"/>
      <c r="J622" s="222"/>
      <c r="M622" s="238"/>
      <c r="O622" s="222"/>
      <c r="P622" s="238"/>
      <c r="X622" s="238"/>
    </row>
    <row r="623">
      <c r="B623" s="240"/>
      <c r="C623" s="222"/>
      <c r="F623" s="238"/>
      <c r="G623" s="222"/>
      <c r="J623" s="222"/>
      <c r="M623" s="238"/>
      <c r="O623" s="222"/>
      <c r="P623" s="238"/>
      <c r="X623" s="238"/>
    </row>
    <row r="624">
      <c r="B624" s="240"/>
      <c r="C624" s="222"/>
      <c r="F624" s="238"/>
      <c r="G624" s="222"/>
      <c r="J624" s="222"/>
      <c r="M624" s="238"/>
      <c r="O624" s="222"/>
      <c r="P624" s="238"/>
      <c r="X624" s="238"/>
    </row>
    <row r="625">
      <c r="B625" s="240"/>
      <c r="C625" s="222"/>
      <c r="F625" s="238"/>
      <c r="G625" s="222"/>
      <c r="J625" s="222"/>
      <c r="M625" s="238"/>
      <c r="O625" s="222"/>
      <c r="P625" s="238"/>
      <c r="X625" s="238"/>
    </row>
    <row r="626">
      <c r="B626" s="240"/>
      <c r="C626" s="222"/>
      <c r="F626" s="238"/>
      <c r="G626" s="222"/>
      <c r="J626" s="222"/>
      <c r="M626" s="238"/>
      <c r="O626" s="222"/>
      <c r="P626" s="238"/>
      <c r="X626" s="238"/>
    </row>
    <row r="627">
      <c r="B627" s="240"/>
      <c r="C627" s="222"/>
      <c r="F627" s="238"/>
      <c r="G627" s="222"/>
      <c r="J627" s="222"/>
      <c r="M627" s="238"/>
      <c r="O627" s="222"/>
      <c r="P627" s="238"/>
      <c r="X627" s="238"/>
    </row>
    <row r="628">
      <c r="B628" s="240"/>
      <c r="C628" s="222"/>
      <c r="F628" s="238"/>
      <c r="G628" s="222"/>
      <c r="J628" s="222"/>
      <c r="M628" s="238"/>
      <c r="O628" s="222"/>
      <c r="P628" s="238"/>
      <c r="X628" s="238"/>
    </row>
    <row r="629">
      <c r="B629" s="240"/>
      <c r="C629" s="222"/>
      <c r="F629" s="238"/>
      <c r="G629" s="222"/>
      <c r="J629" s="222"/>
      <c r="M629" s="238"/>
      <c r="O629" s="222"/>
      <c r="P629" s="238"/>
      <c r="X629" s="238"/>
    </row>
    <row r="630">
      <c r="B630" s="240"/>
      <c r="C630" s="222"/>
      <c r="F630" s="238"/>
      <c r="G630" s="222"/>
      <c r="J630" s="222"/>
      <c r="M630" s="238"/>
      <c r="O630" s="222"/>
      <c r="P630" s="238"/>
      <c r="X630" s="238"/>
    </row>
    <row r="631">
      <c r="B631" s="240"/>
      <c r="C631" s="222"/>
      <c r="F631" s="238"/>
      <c r="G631" s="222"/>
      <c r="J631" s="222"/>
      <c r="M631" s="238"/>
      <c r="O631" s="222"/>
      <c r="P631" s="238"/>
      <c r="X631" s="238"/>
    </row>
    <row r="632">
      <c r="B632" s="240"/>
      <c r="C632" s="222"/>
      <c r="F632" s="238"/>
      <c r="G632" s="222"/>
      <c r="J632" s="222"/>
      <c r="M632" s="238"/>
      <c r="O632" s="222"/>
      <c r="P632" s="238"/>
      <c r="X632" s="238"/>
    </row>
    <row r="633">
      <c r="B633" s="240"/>
      <c r="C633" s="222"/>
      <c r="F633" s="238"/>
      <c r="G633" s="222"/>
      <c r="J633" s="222"/>
      <c r="M633" s="238"/>
      <c r="O633" s="222"/>
      <c r="P633" s="238"/>
      <c r="X633" s="238"/>
    </row>
    <row r="634">
      <c r="B634" s="240"/>
      <c r="C634" s="222"/>
      <c r="F634" s="238"/>
      <c r="G634" s="222"/>
      <c r="J634" s="222"/>
      <c r="M634" s="238"/>
      <c r="O634" s="222"/>
      <c r="P634" s="238"/>
      <c r="X634" s="238"/>
    </row>
    <row r="635">
      <c r="B635" s="240"/>
      <c r="C635" s="222"/>
      <c r="F635" s="238"/>
      <c r="G635" s="222"/>
      <c r="J635" s="222"/>
      <c r="M635" s="238"/>
      <c r="O635" s="222"/>
      <c r="P635" s="238"/>
      <c r="X635" s="238"/>
    </row>
    <row r="636">
      <c r="B636" s="240"/>
      <c r="C636" s="222"/>
      <c r="F636" s="238"/>
      <c r="G636" s="222"/>
      <c r="J636" s="222"/>
      <c r="M636" s="238"/>
      <c r="O636" s="222"/>
      <c r="P636" s="238"/>
      <c r="X636" s="238"/>
    </row>
    <row r="637">
      <c r="B637" s="240"/>
      <c r="C637" s="222"/>
      <c r="F637" s="238"/>
      <c r="G637" s="222"/>
      <c r="J637" s="222"/>
      <c r="M637" s="238"/>
      <c r="O637" s="222"/>
      <c r="P637" s="238"/>
      <c r="X637" s="238"/>
    </row>
    <row r="638">
      <c r="B638" s="240"/>
      <c r="C638" s="222"/>
      <c r="F638" s="238"/>
      <c r="G638" s="222"/>
      <c r="J638" s="222"/>
      <c r="M638" s="238"/>
      <c r="O638" s="222"/>
      <c r="P638" s="238"/>
      <c r="X638" s="238"/>
    </row>
    <row r="639">
      <c r="B639" s="240"/>
      <c r="C639" s="222"/>
      <c r="F639" s="238"/>
      <c r="G639" s="222"/>
      <c r="J639" s="222"/>
      <c r="M639" s="238"/>
      <c r="O639" s="222"/>
      <c r="P639" s="238"/>
      <c r="X639" s="238"/>
    </row>
    <row r="640">
      <c r="B640" s="240"/>
      <c r="C640" s="222"/>
      <c r="F640" s="238"/>
      <c r="G640" s="222"/>
      <c r="J640" s="222"/>
      <c r="M640" s="238"/>
      <c r="O640" s="222"/>
      <c r="P640" s="238"/>
      <c r="X640" s="238"/>
    </row>
    <row r="641">
      <c r="B641" s="240"/>
      <c r="C641" s="222"/>
      <c r="F641" s="238"/>
      <c r="G641" s="222"/>
      <c r="J641" s="222"/>
      <c r="M641" s="238"/>
      <c r="O641" s="222"/>
      <c r="P641" s="238"/>
      <c r="X641" s="238"/>
    </row>
    <row r="642">
      <c r="B642" s="240"/>
      <c r="C642" s="222"/>
      <c r="F642" s="238"/>
      <c r="G642" s="222"/>
      <c r="J642" s="222"/>
      <c r="M642" s="238"/>
      <c r="O642" s="222"/>
      <c r="P642" s="238"/>
      <c r="X642" s="238"/>
    </row>
    <row r="643">
      <c r="B643" s="240"/>
      <c r="C643" s="222"/>
      <c r="F643" s="238"/>
      <c r="G643" s="222"/>
      <c r="J643" s="222"/>
      <c r="M643" s="238"/>
      <c r="O643" s="222"/>
      <c r="P643" s="238"/>
      <c r="X643" s="238"/>
    </row>
    <row r="644">
      <c r="B644" s="240"/>
      <c r="C644" s="222"/>
      <c r="F644" s="238"/>
      <c r="G644" s="222"/>
      <c r="J644" s="222"/>
      <c r="M644" s="238"/>
      <c r="O644" s="222"/>
      <c r="P644" s="238"/>
      <c r="X644" s="238"/>
    </row>
    <row r="645">
      <c r="B645" s="240"/>
      <c r="C645" s="222"/>
      <c r="F645" s="238"/>
      <c r="G645" s="222"/>
      <c r="J645" s="222"/>
      <c r="M645" s="238"/>
      <c r="O645" s="222"/>
      <c r="P645" s="238"/>
      <c r="X645" s="238"/>
    </row>
    <row r="646">
      <c r="B646" s="240"/>
      <c r="C646" s="222"/>
      <c r="F646" s="238"/>
      <c r="G646" s="222"/>
      <c r="J646" s="222"/>
      <c r="M646" s="238"/>
      <c r="O646" s="222"/>
      <c r="P646" s="238"/>
      <c r="X646" s="238"/>
    </row>
    <row r="647">
      <c r="B647" s="240"/>
      <c r="C647" s="222"/>
      <c r="F647" s="238"/>
      <c r="G647" s="222"/>
      <c r="J647" s="222"/>
      <c r="M647" s="238"/>
      <c r="O647" s="222"/>
      <c r="P647" s="238"/>
      <c r="X647" s="238"/>
    </row>
    <row r="648">
      <c r="B648" s="240"/>
      <c r="C648" s="222"/>
      <c r="F648" s="238"/>
      <c r="G648" s="222"/>
      <c r="J648" s="222"/>
      <c r="M648" s="238"/>
      <c r="O648" s="222"/>
      <c r="P648" s="238"/>
      <c r="X648" s="238"/>
    </row>
    <row r="649">
      <c r="B649" s="240"/>
      <c r="C649" s="222"/>
      <c r="F649" s="238"/>
      <c r="G649" s="222"/>
      <c r="J649" s="222"/>
      <c r="M649" s="238"/>
      <c r="O649" s="222"/>
      <c r="P649" s="238"/>
      <c r="X649" s="238"/>
    </row>
    <row r="650">
      <c r="B650" s="240"/>
      <c r="C650" s="222"/>
      <c r="F650" s="238"/>
      <c r="G650" s="222"/>
      <c r="J650" s="222"/>
      <c r="M650" s="238"/>
      <c r="O650" s="222"/>
      <c r="P650" s="238"/>
      <c r="X650" s="238"/>
    </row>
    <row r="651">
      <c r="B651" s="240"/>
      <c r="C651" s="222"/>
      <c r="F651" s="238"/>
      <c r="G651" s="222"/>
      <c r="J651" s="222"/>
      <c r="M651" s="238"/>
      <c r="O651" s="222"/>
      <c r="P651" s="238"/>
      <c r="X651" s="238"/>
    </row>
    <row r="652">
      <c r="B652" s="240"/>
      <c r="C652" s="222"/>
      <c r="F652" s="238"/>
      <c r="G652" s="222"/>
      <c r="J652" s="222"/>
      <c r="M652" s="238"/>
      <c r="O652" s="222"/>
      <c r="P652" s="238"/>
      <c r="X652" s="238"/>
    </row>
    <row r="653">
      <c r="B653" s="240"/>
      <c r="C653" s="222"/>
      <c r="F653" s="238"/>
      <c r="G653" s="222"/>
      <c r="J653" s="222"/>
      <c r="M653" s="238"/>
      <c r="O653" s="222"/>
      <c r="P653" s="238"/>
      <c r="X653" s="238"/>
    </row>
    <row r="654">
      <c r="B654" s="240"/>
      <c r="C654" s="222"/>
      <c r="F654" s="238"/>
      <c r="G654" s="222"/>
      <c r="J654" s="222"/>
      <c r="M654" s="238"/>
      <c r="O654" s="222"/>
      <c r="P654" s="238"/>
      <c r="X654" s="238"/>
    </row>
    <row r="655">
      <c r="B655" s="240"/>
      <c r="C655" s="222"/>
      <c r="F655" s="238"/>
      <c r="G655" s="222"/>
      <c r="J655" s="222"/>
      <c r="M655" s="238"/>
      <c r="O655" s="222"/>
      <c r="P655" s="238"/>
      <c r="X655" s="238"/>
    </row>
    <row r="656">
      <c r="B656" s="240"/>
      <c r="C656" s="222"/>
      <c r="F656" s="238"/>
      <c r="G656" s="222"/>
      <c r="J656" s="222"/>
      <c r="M656" s="238"/>
      <c r="O656" s="222"/>
      <c r="P656" s="238"/>
      <c r="X656" s="238"/>
    </row>
    <row r="657">
      <c r="B657" s="240"/>
      <c r="C657" s="222"/>
      <c r="F657" s="238"/>
      <c r="G657" s="222"/>
      <c r="J657" s="222"/>
      <c r="M657" s="238"/>
      <c r="O657" s="222"/>
      <c r="P657" s="238"/>
      <c r="X657" s="238"/>
    </row>
    <row r="658">
      <c r="B658" s="240"/>
      <c r="C658" s="222"/>
      <c r="F658" s="238"/>
      <c r="G658" s="222"/>
      <c r="J658" s="222"/>
      <c r="M658" s="238"/>
      <c r="O658" s="222"/>
      <c r="P658" s="238"/>
      <c r="X658" s="238"/>
    </row>
    <row r="659">
      <c r="B659" s="240"/>
      <c r="C659" s="222"/>
      <c r="F659" s="238"/>
      <c r="G659" s="222"/>
      <c r="J659" s="222"/>
      <c r="M659" s="238"/>
      <c r="O659" s="222"/>
      <c r="P659" s="238"/>
      <c r="X659" s="238"/>
    </row>
    <row r="660">
      <c r="B660" s="240"/>
      <c r="C660" s="222"/>
      <c r="F660" s="238"/>
      <c r="G660" s="222"/>
      <c r="J660" s="222"/>
      <c r="M660" s="238"/>
      <c r="O660" s="222"/>
      <c r="P660" s="238"/>
      <c r="X660" s="238"/>
    </row>
    <row r="661">
      <c r="B661" s="240"/>
      <c r="C661" s="222"/>
      <c r="F661" s="238"/>
      <c r="G661" s="222"/>
      <c r="J661" s="222"/>
      <c r="M661" s="238"/>
      <c r="O661" s="222"/>
      <c r="P661" s="238"/>
      <c r="X661" s="238"/>
    </row>
    <row r="662">
      <c r="B662" s="240"/>
      <c r="C662" s="222"/>
      <c r="F662" s="238"/>
      <c r="G662" s="222"/>
      <c r="J662" s="222"/>
      <c r="M662" s="238"/>
      <c r="O662" s="222"/>
      <c r="P662" s="238"/>
      <c r="X662" s="238"/>
    </row>
    <row r="663">
      <c r="B663" s="240"/>
      <c r="C663" s="222"/>
      <c r="F663" s="238"/>
      <c r="G663" s="222"/>
      <c r="J663" s="222"/>
      <c r="M663" s="238"/>
      <c r="O663" s="222"/>
      <c r="P663" s="238"/>
      <c r="X663" s="238"/>
    </row>
    <row r="664">
      <c r="B664" s="240"/>
      <c r="C664" s="222"/>
      <c r="F664" s="238"/>
      <c r="G664" s="222"/>
      <c r="J664" s="222"/>
      <c r="M664" s="238"/>
      <c r="O664" s="222"/>
      <c r="P664" s="238"/>
      <c r="X664" s="238"/>
    </row>
    <row r="665">
      <c r="B665" s="240"/>
      <c r="C665" s="222"/>
      <c r="F665" s="238"/>
      <c r="G665" s="222"/>
      <c r="J665" s="222"/>
      <c r="M665" s="238"/>
      <c r="O665" s="222"/>
      <c r="P665" s="238"/>
      <c r="X665" s="238"/>
    </row>
    <row r="666">
      <c r="B666" s="240"/>
      <c r="C666" s="222"/>
      <c r="F666" s="238"/>
      <c r="G666" s="222"/>
      <c r="J666" s="222"/>
      <c r="M666" s="238"/>
      <c r="O666" s="222"/>
      <c r="P666" s="238"/>
      <c r="X666" s="238"/>
    </row>
    <row r="667">
      <c r="B667" s="240"/>
      <c r="C667" s="222"/>
      <c r="F667" s="238"/>
      <c r="G667" s="222"/>
      <c r="J667" s="222"/>
      <c r="M667" s="238"/>
      <c r="O667" s="222"/>
      <c r="P667" s="238"/>
      <c r="X667" s="238"/>
    </row>
    <row r="668">
      <c r="B668" s="240"/>
      <c r="C668" s="222"/>
      <c r="F668" s="238"/>
      <c r="G668" s="222"/>
      <c r="J668" s="222"/>
      <c r="M668" s="238"/>
      <c r="O668" s="222"/>
      <c r="P668" s="238"/>
      <c r="X668" s="238"/>
    </row>
    <row r="669">
      <c r="B669" s="240"/>
      <c r="C669" s="222"/>
      <c r="F669" s="238"/>
      <c r="G669" s="222"/>
      <c r="J669" s="222"/>
      <c r="M669" s="238"/>
      <c r="O669" s="222"/>
      <c r="P669" s="238"/>
      <c r="X669" s="238"/>
    </row>
    <row r="670">
      <c r="B670" s="240"/>
      <c r="C670" s="222"/>
      <c r="F670" s="238"/>
      <c r="G670" s="222"/>
      <c r="J670" s="222"/>
      <c r="M670" s="238"/>
      <c r="O670" s="222"/>
      <c r="P670" s="238"/>
      <c r="X670" s="238"/>
    </row>
    <row r="671">
      <c r="B671" s="240"/>
      <c r="C671" s="222"/>
      <c r="F671" s="238"/>
      <c r="G671" s="222"/>
      <c r="J671" s="222"/>
      <c r="M671" s="238"/>
      <c r="O671" s="222"/>
      <c r="P671" s="238"/>
      <c r="X671" s="238"/>
    </row>
    <row r="672">
      <c r="B672" s="240"/>
      <c r="C672" s="222"/>
      <c r="F672" s="238"/>
      <c r="G672" s="222"/>
      <c r="J672" s="222"/>
      <c r="M672" s="238"/>
      <c r="O672" s="222"/>
      <c r="P672" s="238"/>
      <c r="X672" s="238"/>
    </row>
    <row r="673">
      <c r="B673" s="240"/>
      <c r="C673" s="222"/>
      <c r="F673" s="238"/>
      <c r="G673" s="222"/>
      <c r="J673" s="222"/>
      <c r="M673" s="238"/>
      <c r="O673" s="222"/>
      <c r="P673" s="238"/>
      <c r="X673" s="238"/>
    </row>
    <row r="674">
      <c r="B674" s="240"/>
      <c r="C674" s="222"/>
      <c r="F674" s="238"/>
      <c r="G674" s="222"/>
      <c r="J674" s="222"/>
      <c r="M674" s="238"/>
      <c r="O674" s="222"/>
      <c r="P674" s="238"/>
      <c r="X674" s="238"/>
    </row>
    <row r="675">
      <c r="B675" s="240"/>
      <c r="C675" s="222"/>
      <c r="F675" s="238"/>
      <c r="G675" s="222"/>
      <c r="J675" s="222"/>
      <c r="M675" s="238"/>
      <c r="O675" s="222"/>
      <c r="P675" s="238"/>
      <c r="X675" s="238"/>
    </row>
    <row r="676">
      <c r="B676" s="240"/>
      <c r="C676" s="222"/>
      <c r="F676" s="238"/>
      <c r="G676" s="222"/>
      <c r="J676" s="222"/>
      <c r="M676" s="238"/>
      <c r="O676" s="222"/>
      <c r="P676" s="238"/>
      <c r="X676" s="238"/>
    </row>
    <row r="677">
      <c r="B677" s="240"/>
      <c r="C677" s="222"/>
      <c r="F677" s="238"/>
      <c r="G677" s="222"/>
      <c r="J677" s="222"/>
      <c r="M677" s="238"/>
      <c r="O677" s="222"/>
      <c r="P677" s="238"/>
      <c r="X677" s="238"/>
    </row>
    <row r="678">
      <c r="B678" s="240"/>
      <c r="C678" s="222"/>
      <c r="F678" s="238"/>
      <c r="G678" s="222"/>
      <c r="J678" s="222"/>
      <c r="M678" s="238"/>
      <c r="O678" s="222"/>
      <c r="P678" s="238"/>
      <c r="X678" s="238"/>
    </row>
    <row r="679">
      <c r="B679" s="240"/>
      <c r="C679" s="222"/>
      <c r="F679" s="238"/>
      <c r="G679" s="222"/>
      <c r="J679" s="222"/>
      <c r="M679" s="238"/>
      <c r="O679" s="222"/>
      <c r="P679" s="238"/>
      <c r="X679" s="238"/>
    </row>
    <row r="680">
      <c r="B680" s="240"/>
      <c r="C680" s="222"/>
      <c r="F680" s="238"/>
      <c r="G680" s="222"/>
      <c r="J680" s="222"/>
      <c r="M680" s="238"/>
      <c r="O680" s="222"/>
      <c r="P680" s="238"/>
      <c r="X680" s="238"/>
    </row>
    <row r="681">
      <c r="B681" s="240"/>
      <c r="C681" s="222"/>
      <c r="F681" s="238"/>
      <c r="G681" s="222"/>
      <c r="J681" s="222"/>
      <c r="M681" s="238"/>
      <c r="O681" s="222"/>
      <c r="P681" s="238"/>
      <c r="X681" s="238"/>
    </row>
    <row r="682">
      <c r="B682" s="240"/>
      <c r="C682" s="222"/>
      <c r="F682" s="238"/>
      <c r="G682" s="222"/>
      <c r="J682" s="222"/>
      <c r="M682" s="238"/>
      <c r="O682" s="222"/>
      <c r="P682" s="238"/>
      <c r="X682" s="238"/>
    </row>
    <row r="683">
      <c r="B683" s="240"/>
      <c r="C683" s="222"/>
      <c r="F683" s="238"/>
      <c r="G683" s="222"/>
      <c r="J683" s="222"/>
      <c r="M683" s="238"/>
      <c r="O683" s="222"/>
      <c r="P683" s="238"/>
      <c r="X683" s="238"/>
    </row>
    <row r="684">
      <c r="B684" s="240"/>
      <c r="C684" s="222"/>
      <c r="F684" s="238"/>
      <c r="G684" s="222"/>
      <c r="J684" s="222"/>
      <c r="M684" s="238"/>
      <c r="O684" s="222"/>
      <c r="P684" s="238"/>
      <c r="X684" s="238"/>
    </row>
    <row r="685">
      <c r="B685" s="240"/>
      <c r="C685" s="222"/>
      <c r="F685" s="238"/>
      <c r="G685" s="222"/>
      <c r="J685" s="222"/>
      <c r="M685" s="238"/>
      <c r="O685" s="222"/>
      <c r="P685" s="238"/>
      <c r="X685" s="238"/>
    </row>
    <row r="686">
      <c r="B686" s="240"/>
      <c r="C686" s="222"/>
      <c r="F686" s="238"/>
      <c r="G686" s="222"/>
      <c r="J686" s="222"/>
      <c r="M686" s="238"/>
      <c r="O686" s="222"/>
      <c r="P686" s="238"/>
      <c r="X686" s="238"/>
    </row>
    <row r="687">
      <c r="B687" s="240"/>
      <c r="C687" s="222"/>
      <c r="F687" s="238"/>
      <c r="G687" s="222"/>
      <c r="J687" s="222"/>
      <c r="M687" s="238"/>
      <c r="O687" s="222"/>
      <c r="P687" s="238"/>
      <c r="X687" s="238"/>
    </row>
    <row r="688">
      <c r="B688" s="240"/>
      <c r="C688" s="222"/>
      <c r="F688" s="238"/>
      <c r="G688" s="222"/>
      <c r="J688" s="222"/>
      <c r="M688" s="238"/>
      <c r="O688" s="222"/>
      <c r="P688" s="238"/>
      <c r="X688" s="238"/>
    </row>
    <row r="689">
      <c r="B689" s="240"/>
      <c r="C689" s="222"/>
      <c r="F689" s="238"/>
      <c r="G689" s="222"/>
      <c r="J689" s="222"/>
      <c r="M689" s="238"/>
      <c r="O689" s="222"/>
      <c r="P689" s="238"/>
      <c r="X689" s="238"/>
    </row>
    <row r="690">
      <c r="B690" s="240"/>
      <c r="C690" s="222"/>
      <c r="F690" s="238"/>
      <c r="G690" s="222"/>
      <c r="J690" s="222"/>
      <c r="M690" s="238"/>
      <c r="O690" s="222"/>
      <c r="P690" s="238"/>
      <c r="X690" s="238"/>
    </row>
    <row r="691">
      <c r="B691" s="240"/>
      <c r="C691" s="222"/>
      <c r="F691" s="238"/>
      <c r="G691" s="222"/>
      <c r="J691" s="222"/>
      <c r="M691" s="238"/>
      <c r="O691" s="222"/>
      <c r="P691" s="238"/>
      <c r="X691" s="238"/>
    </row>
    <row r="692">
      <c r="B692" s="240"/>
      <c r="C692" s="222"/>
      <c r="F692" s="238"/>
      <c r="G692" s="222"/>
      <c r="J692" s="222"/>
      <c r="M692" s="238"/>
      <c r="O692" s="222"/>
      <c r="P692" s="238"/>
      <c r="X692" s="238"/>
    </row>
    <row r="693">
      <c r="B693" s="240"/>
      <c r="C693" s="222"/>
      <c r="F693" s="238"/>
      <c r="G693" s="222"/>
      <c r="J693" s="222"/>
      <c r="M693" s="238"/>
      <c r="O693" s="222"/>
      <c r="P693" s="238"/>
      <c r="X693" s="238"/>
    </row>
    <row r="694">
      <c r="B694" s="240"/>
      <c r="C694" s="222"/>
      <c r="F694" s="238"/>
      <c r="G694" s="222"/>
      <c r="J694" s="222"/>
      <c r="M694" s="238"/>
      <c r="O694" s="222"/>
      <c r="P694" s="238"/>
      <c r="X694" s="238"/>
    </row>
    <row r="695">
      <c r="B695" s="240"/>
      <c r="C695" s="222"/>
      <c r="F695" s="238"/>
      <c r="G695" s="222"/>
      <c r="J695" s="222"/>
      <c r="M695" s="238"/>
      <c r="O695" s="222"/>
      <c r="P695" s="238"/>
      <c r="X695" s="238"/>
    </row>
    <row r="696">
      <c r="B696" s="240"/>
      <c r="C696" s="222"/>
      <c r="F696" s="238"/>
      <c r="G696" s="222"/>
      <c r="J696" s="222"/>
      <c r="M696" s="238"/>
      <c r="O696" s="222"/>
      <c r="P696" s="238"/>
      <c r="X696" s="238"/>
    </row>
    <row r="697">
      <c r="B697" s="240"/>
      <c r="C697" s="222"/>
      <c r="F697" s="238"/>
      <c r="G697" s="222"/>
      <c r="J697" s="222"/>
      <c r="M697" s="238"/>
      <c r="O697" s="222"/>
      <c r="P697" s="238"/>
      <c r="X697" s="238"/>
    </row>
    <row r="698">
      <c r="B698" s="240"/>
      <c r="C698" s="222"/>
      <c r="F698" s="238"/>
      <c r="G698" s="222"/>
      <c r="J698" s="222"/>
      <c r="M698" s="238"/>
      <c r="O698" s="222"/>
      <c r="P698" s="238"/>
      <c r="X698" s="238"/>
    </row>
    <row r="699">
      <c r="B699" s="240"/>
      <c r="C699" s="222"/>
      <c r="F699" s="238"/>
      <c r="G699" s="222"/>
      <c r="J699" s="222"/>
      <c r="M699" s="238"/>
      <c r="O699" s="222"/>
      <c r="P699" s="238"/>
      <c r="X699" s="238"/>
    </row>
    <row r="700">
      <c r="B700" s="240"/>
      <c r="C700" s="222"/>
      <c r="F700" s="238"/>
      <c r="G700" s="222"/>
      <c r="J700" s="222"/>
      <c r="M700" s="238"/>
      <c r="O700" s="222"/>
      <c r="P700" s="238"/>
      <c r="X700" s="238"/>
    </row>
    <row r="701">
      <c r="B701" s="240"/>
      <c r="C701" s="222"/>
      <c r="F701" s="238"/>
      <c r="G701" s="222"/>
      <c r="J701" s="222"/>
      <c r="M701" s="238"/>
      <c r="O701" s="222"/>
      <c r="P701" s="238"/>
      <c r="X701" s="238"/>
    </row>
    <row r="702">
      <c r="B702" s="240"/>
      <c r="C702" s="222"/>
      <c r="F702" s="238"/>
      <c r="G702" s="222"/>
      <c r="J702" s="222"/>
      <c r="M702" s="238"/>
      <c r="O702" s="222"/>
      <c r="P702" s="238"/>
      <c r="X702" s="238"/>
    </row>
    <row r="703">
      <c r="B703" s="240"/>
      <c r="C703" s="222"/>
      <c r="F703" s="238"/>
      <c r="G703" s="222"/>
      <c r="J703" s="222"/>
      <c r="M703" s="238"/>
      <c r="O703" s="222"/>
      <c r="P703" s="238"/>
      <c r="X703" s="238"/>
    </row>
    <row r="704">
      <c r="B704" s="240"/>
      <c r="C704" s="222"/>
      <c r="F704" s="238"/>
      <c r="G704" s="222"/>
      <c r="J704" s="222"/>
      <c r="M704" s="238"/>
      <c r="O704" s="222"/>
      <c r="P704" s="238"/>
      <c r="X704" s="238"/>
    </row>
    <row r="705">
      <c r="B705" s="240"/>
      <c r="C705" s="222"/>
      <c r="F705" s="238"/>
      <c r="G705" s="222"/>
      <c r="J705" s="222"/>
      <c r="M705" s="238"/>
      <c r="O705" s="222"/>
      <c r="P705" s="238"/>
      <c r="X705" s="238"/>
    </row>
    <row r="706">
      <c r="B706" s="240"/>
      <c r="C706" s="222"/>
      <c r="F706" s="238"/>
      <c r="G706" s="222"/>
      <c r="J706" s="222"/>
      <c r="M706" s="238"/>
      <c r="O706" s="222"/>
      <c r="P706" s="238"/>
      <c r="X706" s="238"/>
    </row>
    <row r="707">
      <c r="B707" s="240"/>
      <c r="C707" s="222"/>
      <c r="F707" s="238"/>
      <c r="G707" s="222"/>
      <c r="J707" s="222"/>
      <c r="M707" s="238"/>
      <c r="O707" s="222"/>
      <c r="P707" s="238"/>
      <c r="X707" s="238"/>
    </row>
    <row r="708">
      <c r="B708" s="240"/>
      <c r="C708" s="222"/>
      <c r="F708" s="238"/>
      <c r="G708" s="222"/>
      <c r="J708" s="222"/>
      <c r="M708" s="238"/>
      <c r="O708" s="222"/>
      <c r="P708" s="238"/>
      <c r="X708" s="238"/>
    </row>
    <row r="709">
      <c r="B709" s="240"/>
      <c r="C709" s="222"/>
      <c r="F709" s="238"/>
      <c r="G709" s="222"/>
      <c r="J709" s="222"/>
      <c r="M709" s="238"/>
      <c r="O709" s="222"/>
      <c r="P709" s="238"/>
      <c r="X709" s="238"/>
    </row>
    <row r="710">
      <c r="B710" s="240"/>
      <c r="C710" s="222"/>
      <c r="F710" s="238"/>
      <c r="G710" s="222"/>
      <c r="J710" s="222"/>
      <c r="M710" s="238"/>
      <c r="O710" s="222"/>
      <c r="P710" s="238"/>
      <c r="X710" s="238"/>
    </row>
    <row r="711">
      <c r="B711" s="240"/>
      <c r="C711" s="222"/>
      <c r="F711" s="238"/>
      <c r="G711" s="222"/>
      <c r="J711" s="222"/>
      <c r="M711" s="238"/>
      <c r="O711" s="222"/>
      <c r="P711" s="238"/>
      <c r="X711" s="238"/>
    </row>
    <row r="712">
      <c r="B712" s="240"/>
      <c r="C712" s="222"/>
      <c r="F712" s="238"/>
      <c r="G712" s="222"/>
      <c r="J712" s="222"/>
      <c r="M712" s="238"/>
      <c r="O712" s="222"/>
      <c r="P712" s="238"/>
      <c r="X712" s="238"/>
    </row>
    <row r="713">
      <c r="B713" s="240"/>
      <c r="C713" s="222"/>
      <c r="F713" s="238"/>
      <c r="G713" s="222"/>
      <c r="J713" s="222"/>
      <c r="M713" s="238"/>
      <c r="O713" s="222"/>
      <c r="P713" s="238"/>
      <c r="X713" s="238"/>
    </row>
    <row r="714">
      <c r="B714" s="240"/>
      <c r="C714" s="222"/>
      <c r="F714" s="238"/>
      <c r="G714" s="222"/>
      <c r="J714" s="222"/>
      <c r="M714" s="238"/>
      <c r="O714" s="222"/>
      <c r="P714" s="238"/>
      <c r="X714" s="238"/>
    </row>
    <row r="715">
      <c r="B715" s="240"/>
      <c r="C715" s="222"/>
      <c r="F715" s="238"/>
      <c r="G715" s="222"/>
      <c r="J715" s="222"/>
      <c r="M715" s="238"/>
      <c r="O715" s="222"/>
      <c r="P715" s="238"/>
      <c r="X715" s="238"/>
    </row>
    <row r="716">
      <c r="B716" s="240"/>
      <c r="C716" s="222"/>
      <c r="F716" s="238"/>
      <c r="G716" s="222"/>
      <c r="J716" s="222"/>
      <c r="M716" s="238"/>
      <c r="O716" s="222"/>
      <c r="P716" s="238"/>
      <c r="X716" s="238"/>
    </row>
    <row r="717">
      <c r="B717" s="240"/>
      <c r="C717" s="222"/>
      <c r="F717" s="238"/>
      <c r="G717" s="222"/>
      <c r="J717" s="222"/>
      <c r="M717" s="238"/>
      <c r="O717" s="222"/>
      <c r="P717" s="238"/>
      <c r="X717" s="238"/>
    </row>
    <row r="718">
      <c r="B718" s="240"/>
      <c r="C718" s="222"/>
      <c r="F718" s="238"/>
      <c r="G718" s="222"/>
      <c r="J718" s="222"/>
      <c r="M718" s="238"/>
      <c r="O718" s="222"/>
      <c r="P718" s="238"/>
      <c r="X718" s="238"/>
    </row>
    <row r="719">
      <c r="B719" s="240"/>
      <c r="C719" s="222"/>
      <c r="F719" s="238"/>
      <c r="G719" s="222"/>
      <c r="J719" s="222"/>
      <c r="M719" s="238"/>
      <c r="O719" s="222"/>
      <c r="P719" s="238"/>
      <c r="X719" s="238"/>
    </row>
    <row r="720">
      <c r="B720" s="240"/>
      <c r="C720" s="222"/>
      <c r="F720" s="238"/>
      <c r="G720" s="222"/>
      <c r="J720" s="222"/>
      <c r="M720" s="238"/>
      <c r="O720" s="222"/>
      <c r="P720" s="238"/>
      <c r="X720" s="238"/>
    </row>
    <row r="721">
      <c r="B721" s="240"/>
      <c r="C721" s="222"/>
      <c r="F721" s="238"/>
      <c r="G721" s="222"/>
      <c r="J721" s="222"/>
      <c r="M721" s="238"/>
      <c r="O721" s="222"/>
      <c r="P721" s="238"/>
      <c r="X721" s="238"/>
    </row>
    <row r="722">
      <c r="B722" s="240"/>
      <c r="C722" s="222"/>
      <c r="F722" s="238"/>
      <c r="G722" s="222"/>
      <c r="J722" s="222"/>
      <c r="M722" s="238"/>
      <c r="O722" s="222"/>
      <c r="P722" s="238"/>
      <c r="X722" s="238"/>
    </row>
    <row r="723">
      <c r="B723" s="240"/>
      <c r="C723" s="222"/>
      <c r="F723" s="238"/>
      <c r="G723" s="222"/>
      <c r="J723" s="222"/>
      <c r="M723" s="238"/>
      <c r="O723" s="222"/>
      <c r="P723" s="238"/>
      <c r="X723" s="238"/>
    </row>
    <row r="724">
      <c r="B724" s="240"/>
      <c r="C724" s="222"/>
      <c r="F724" s="238"/>
      <c r="G724" s="222"/>
      <c r="J724" s="222"/>
      <c r="M724" s="238"/>
      <c r="O724" s="222"/>
      <c r="P724" s="238"/>
      <c r="X724" s="238"/>
    </row>
    <row r="725">
      <c r="B725" s="240"/>
      <c r="C725" s="222"/>
      <c r="F725" s="238"/>
      <c r="G725" s="222"/>
      <c r="J725" s="222"/>
      <c r="M725" s="238"/>
      <c r="O725" s="222"/>
      <c r="P725" s="238"/>
      <c r="X725" s="238"/>
    </row>
    <row r="726">
      <c r="B726" s="240"/>
      <c r="C726" s="222"/>
      <c r="F726" s="238"/>
      <c r="G726" s="222"/>
      <c r="J726" s="222"/>
      <c r="M726" s="238"/>
      <c r="O726" s="222"/>
      <c r="P726" s="238"/>
      <c r="X726" s="238"/>
    </row>
    <row r="727">
      <c r="B727" s="240"/>
      <c r="C727" s="222"/>
      <c r="F727" s="238"/>
      <c r="G727" s="222"/>
      <c r="J727" s="222"/>
      <c r="M727" s="238"/>
      <c r="O727" s="222"/>
      <c r="P727" s="238"/>
      <c r="X727" s="238"/>
    </row>
    <row r="728">
      <c r="B728" s="240"/>
      <c r="C728" s="222"/>
      <c r="F728" s="238"/>
      <c r="G728" s="222"/>
      <c r="J728" s="222"/>
      <c r="M728" s="238"/>
      <c r="O728" s="222"/>
      <c r="P728" s="238"/>
      <c r="X728" s="238"/>
    </row>
    <row r="729">
      <c r="B729" s="240"/>
      <c r="C729" s="222"/>
      <c r="F729" s="238"/>
      <c r="G729" s="222"/>
      <c r="J729" s="222"/>
      <c r="M729" s="238"/>
      <c r="O729" s="222"/>
      <c r="P729" s="238"/>
      <c r="X729" s="238"/>
    </row>
    <row r="730">
      <c r="B730" s="240"/>
      <c r="C730" s="222"/>
      <c r="F730" s="238"/>
      <c r="G730" s="222"/>
      <c r="J730" s="222"/>
      <c r="M730" s="238"/>
      <c r="O730" s="222"/>
      <c r="P730" s="238"/>
      <c r="X730" s="238"/>
    </row>
    <row r="731">
      <c r="B731" s="240"/>
      <c r="C731" s="222"/>
      <c r="F731" s="238"/>
      <c r="G731" s="222"/>
      <c r="J731" s="222"/>
      <c r="M731" s="238"/>
      <c r="O731" s="222"/>
      <c r="P731" s="238"/>
      <c r="X731" s="238"/>
    </row>
    <row r="732">
      <c r="B732" s="240"/>
      <c r="C732" s="222"/>
      <c r="F732" s="238"/>
      <c r="G732" s="222"/>
      <c r="J732" s="222"/>
      <c r="M732" s="238"/>
      <c r="O732" s="222"/>
      <c r="P732" s="238"/>
      <c r="X732" s="238"/>
    </row>
    <row r="733">
      <c r="B733" s="240"/>
      <c r="C733" s="222"/>
      <c r="F733" s="238"/>
      <c r="G733" s="222"/>
      <c r="J733" s="222"/>
      <c r="M733" s="238"/>
      <c r="O733" s="222"/>
      <c r="P733" s="238"/>
      <c r="X733" s="238"/>
    </row>
    <row r="734">
      <c r="B734" s="240"/>
      <c r="C734" s="222"/>
      <c r="F734" s="238"/>
      <c r="G734" s="222"/>
      <c r="J734" s="222"/>
      <c r="M734" s="238"/>
      <c r="O734" s="222"/>
      <c r="P734" s="238"/>
      <c r="X734" s="238"/>
    </row>
    <row r="735">
      <c r="B735" s="240"/>
      <c r="C735" s="222"/>
      <c r="F735" s="238"/>
      <c r="G735" s="222"/>
      <c r="J735" s="222"/>
      <c r="M735" s="238"/>
      <c r="O735" s="222"/>
      <c r="P735" s="238"/>
      <c r="X735" s="238"/>
    </row>
    <row r="736">
      <c r="B736" s="240"/>
      <c r="C736" s="222"/>
      <c r="F736" s="238"/>
      <c r="G736" s="222"/>
      <c r="J736" s="222"/>
      <c r="M736" s="238"/>
      <c r="O736" s="222"/>
      <c r="P736" s="238"/>
      <c r="X736" s="238"/>
    </row>
    <row r="737">
      <c r="B737" s="240"/>
      <c r="C737" s="222"/>
      <c r="F737" s="238"/>
      <c r="G737" s="222"/>
      <c r="J737" s="222"/>
      <c r="M737" s="238"/>
      <c r="O737" s="222"/>
      <c r="P737" s="238"/>
      <c r="X737" s="238"/>
    </row>
    <row r="738">
      <c r="B738" s="240"/>
      <c r="C738" s="222"/>
      <c r="F738" s="238"/>
      <c r="G738" s="222"/>
      <c r="J738" s="222"/>
      <c r="M738" s="238"/>
      <c r="O738" s="222"/>
      <c r="P738" s="238"/>
      <c r="X738" s="238"/>
    </row>
    <row r="739">
      <c r="B739" s="240"/>
      <c r="C739" s="222"/>
      <c r="F739" s="238"/>
      <c r="G739" s="222"/>
      <c r="J739" s="222"/>
      <c r="M739" s="238"/>
      <c r="O739" s="222"/>
      <c r="P739" s="238"/>
      <c r="X739" s="238"/>
    </row>
    <row r="740">
      <c r="B740" s="240"/>
      <c r="C740" s="222"/>
      <c r="F740" s="238"/>
      <c r="G740" s="222"/>
      <c r="J740" s="222"/>
      <c r="M740" s="238"/>
      <c r="O740" s="222"/>
      <c r="P740" s="238"/>
      <c r="X740" s="238"/>
    </row>
    <row r="741">
      <c r="B741" s="240"/>
      <c r="C741" s="222"/>
      <c r="F741" s="238"/>
      <c r="G741" s="222"/>
      <c r="J741" s="222"/>
      <c r="M741" s="238"/>
      <c r="O741" s="222"/>
      <c r="P741" s="238"/>
      <c r="X741" s="238"/>
    </row>
    <row r="742">
      <c r="B742" s="240"/>
      <c r="C742" s="222"/>
      <c r="F742" s="238"/>
      <c r="G742" s="222"/>
      <c r="J742" s="222"/>
      <c r="M742" s="238"/>
      <c r="O742" s="222"/>
      <c r="P742" s="238"/>
      <c r="X742" s="238"/>
    </row>
    <row r="743">
      <c r="B743" s="240"/>
      <c r="C743" s="222"/>
      <c r="F743" s="238"/>
      <c r="G743" s="222"/>
      <c r="J743" s="222"/>
      <c r="M743" s="238"/>
      <c r="O743" s="222"/>
      <c r="P743" s="238"/>
      <c r="X743" s="238"/>
    </row>
    <row r="744">
      <c r="B744" s="240"/>
      <c r="C744" s="222"/>
      <c r="F744" s="238"/>
      <c r="G744" s="222"/>
      <c r="J744" s="222"/>
      <c r="M744" s="238"/>
      <c r="O744" s="222"/>
      <c r="P744" s="238"/>
      <c r="X744" s="238"/>
    </row>
    <row r="745">
      <c r="B745" s="240"/>
      <c r="C745" s="222"/>
      <c r="F745" s="238"/>
      <c r="G745" s="222"/>
      <c r="J745" s="222"/>
      <c r="M745" s="238"/>
      <c r="O745" s="222"/>
      <c r="P745" s="238"/>
      <c r="X745" s="238"/>
    </row>
    <row r="746">
      <c r="B746" s="240"/>
      <c r="C746" s="222"/>
      <c r="F746" s="238"/>
      <c r="G746" s="222"/>
      <c r="J746" s="222"/>
      <c r="M746" s="238"/>
      <c r="O746" s="222"/>
      <c r="P746" s="238"/>
      <c r="X746" s="238"/>
    </row>
    <row r="747">
      <c r="B747" s="240"/>
      <c r="C747" s="222"/>
      <c r="F747" s="238"/>
      <c r="G747" s="222"/>
      <c r="J747" s="222"/>
      <c r="M747" s="238"/>
      <c r="O747" s="222"/>
      <c r="P747" s="238"/>
      <c r="X747" s="238"/>
    </row>
    <row r="748">
      <c r="B748" s="240"/>
      <c r="C748" s="222"/>
      <c r="F748" s="238"/>
      <c r="G748" s="222"/>
      <c r="J748" s="222"/>
      <c r="M748" s="238"/>
      <c r="O748" s="222"/>
      <c r="P748" s="238"/>
      <c r="X748" s="238"/>
    </row>
    <row r="749">
      <c r="B749" s="240"/>
      <c r="C749" s="222"/>
      <c r="F749" s="238"/>
      <c r="G749" s="222"/>
      <c r="J749" s="222"/>
      <c r="M749" s="238"/>
      <c r="O749" s="222"/>
      <c r="P749" s="238"/>
      <c r="X749" s="238"/>
    </row>
    <row r="750">
      <c r="B750" s="240"/>
      <c r="C750" s="222"/>
      <c r="F750" s="238"/>
      <c r="G750" s="222"/>
      <c r="J750" s="222"/>
      <c r="M750" s="238"/>
      <c r="O750" s="222"/>
      <c r="P750" s="238"/>
      <c r="X750" s="238"/>
    </row>
    <row r="751">
      <c r="B751" s="240"/>
      <c r="C751" s="222"/>
      <c r="F751" s="238"/>
      <c r="G751" s="222"/>
      <c r="J751" s="222"/>
      <c r="M751" s="238"/>
      <c r="O751" s="222"/>
      <c r="P751" s="238"/>
      <c r="X751" s="238"/>
    </row>
    <row r="752">
      <c r="B752" s="240"/>
      <c r="C752" s="222"/>
      <c r="F752" s="238"/>
      <c r="G752" s="222"/>
      <c r="J752" s="222"/>
      <c r="M752" s="238"/>
      <c r="O752" s="222"/>
      <c r="P752" s="238"/>
      <c r="X752" s="238"/>
    </row>
    <row r="753">
      <c r="B753" s="240"/>
      <c r="C753" s="222"/>
      <c r="F753" s="238"/>
      <c r="G753" s="222"/>
      <c r="J753" s="222"/>
      <c r="M753" s="238"/>
      <c r="O753" s="222"/>
      <c r="P753" s="238"/>
      <c r="X753" s="238"/>
    </row>
    <row r="754">
      <c r="B754" s="240"/>
      <c r="C754" s="222"/>
      <c r="F754" s="238"/>
      <c r="G754" s="222"/>
      <c r="J754" s="222"/>
      <c r="M754" s="238"/>
      <c r="O754" s="222"/>
      <c r="P754" s="238"/>
      <c r="X754" s="238"/>
    </row>
    <row r="755">
      <c r="B755" s="240"/>
      <c r="C755" s="222"/>
      <c r="F755" s="238"/>
      <c r="G755" s="222"/>
      <c r="J755" s="222"/>
      <c r="M755" s="238"/>
      <c r="O755" s="222"/>
      <c r="P755" s="238"/>
      <c r="X755" s="238"/>
    </row>
    <row r="756">
      <c r="B756" s="240"/>
      <c r="C756" s="222"/>
      <c r="F756" s="238"/>
      <c r="G756" s="222"/>
      <c r="J756" s="222"/>
      <c r="M756" s="238"/>
      <c r="O756" s="222"/>
      <c r="P756" s="238"/>
      <c r="X756" s="238"/>
    </row>
    <row r="757">
      <c r="B757" s="240"/>
      <c r="C757" s="222"/>
      <c r="F757" s="238"/>
      <c r="G757" s="222"/>
      <c r="J757" s="222"/>
      <c r="M757" s="238"/>
      <c r="O757" s="222"/>
      <c r="P757" s="238"/>
      <c r="X757" s="238"/>
    </row>
    <row r="758">
      <c r="B758" s="240"/>
      <c r="C758" s="222"/>
      <c r="F758" s="238"/>
      <c r="G758" s="222"/>
      <c r="J758" s="222"/>
      <c r="M758" s="238"/>
      <c r="O758" s="222"/>
      <c r="P758" s="238"/>
      <c r="X758" s="238"/>
    </row>
    <row r="759">
      <c r="B759" s="240"/>
      <c r="C759" s="222"/>
      <c r="F759" s="238"/>
      <c r="G759" s="222"/>
      <c r="J759" s="222"/>
      <c r="M759" s="238"/>
      <c r="O759" s="222"/>
      <c r="P759" s="238"/>
      <c r="X759" s="238"/>
    </row>
    <row r="760">
      <c r="B760" s="240"/>
      <c r="C760" s="222"/>
      <c r="F760" s="238"/>
      <c r="G760" s="222"/>
      <c r="J760" s="222"/>
      <c r="M760" s="238"/>
      <c r="O760" s="222"/>
      <c r="P760" s="238"/>
      <c r="X760" s="238"/>
    </row>
    <row r="761">
      <c r="B761" s="240"/>
      <c r="C761" s="222"/>
      <c r="F761" s="238"/>
      <c r="G761" s="222"/>
      <c r="J761" s="222"/>
      <c r="M761" s="238"/>
      <c r="O761" s="222"/>
      <c r="P761" s="238"/>
      <c r="X761" s="238"/>
    </row>
    <row r="762">
      <c r="B762" s="240"/>
      <c r="C762" s="222"/>
      <c r="F762" s="238"/>
      <c r="G762" s="222"/>
      <c r="J762" s="222"/>
      <c r="M762" s="238"/>
      <c r="O762" s="222"/>
      <c r="P762" s="238"/>
      <c r="X762" s="238"/>
    </row>
    <row r="763">
      <c r="B763" s="240"/>
      <c r="C763" s="222"/>
      <c r="F763" s="238"/>
      <c r="G763" s="222"/>
      <c r="J763" s="222"/>
      <c r="M763" s="238"/>
      <c r="O763" s="222"/>
      <c r="P763" s="238"/>
      <c r="X763" s="238"/>
    </row>
    <row r="764">
      <c r="B764" s="240"/>
      <c r="C764" s="222"/>
      <c r="F764" s="238"/>
      <c r="G764" s="222"/>
      <c r="J764" s="222"/>
      <c r="M764" s="238"/>
      <c r="O764" s="222"/>
      <c r="P764" s="238"/>
      <c r="X764" s="238"/>
    </row>
    <row r="765">
      <c r="B765" s="240"/>
      <c r="C765" s="222"/>
      <c r="F765" s="238"/>
      <c r="G765" s="222"/>
      <c r="J765" s="222"/>
      <c r="M765" s="238"/>
      <c r="O765" s="222"/>
      <c r="P765" s="238"/>
      <c r="X765" s="238"/>
    </row>
    <row r="766">
      <c r="B766" s="240"/>
      <c r="C766" s="222"/>
      <c r="F766" s="238"/>
      <c r="G766" s="222"/>
      <c r="J766" s="222"/>
      <c r="M766" s="238"/>
      <c r="O766" s="222"/>
      <c r="P766" s="238"/>
      <c r="X766" s="238"/>
    </row>
    <row r="767">
      <c r="B767" s="240"/>
      <c r="C767" s="222"/>
      <c r="F767" s="238"/>
      <c r="G767" s="222"/>
      <c r="J767" s="222"/>
      <c r="M767" s="238"/>
      <c r="O767" s="222"/>
      <c r="P767" s="238"/>
      <c r="X767" s="238"/>
    </row>
    <row r="768">
      <c r="B768" s="240"/>
      <c r="C768" s="222"/>
      <c r="F768" s="238"/>
      <c r="G768" s="222"/>
      <c r="J768" s="222"/>
      <c r="M768" s="238"/>
      <c r="O768" s="222"/>
      <c r="P768" s="238"/>
      <c r="X768" s="238"/>
    </row>
    <row r="769">
      <c r="B769" s="240"/>
      <c r="C769" s="222"/>
      <c r="F769" s="238"/>
      <c r="G769" s="222"/>
      <c r="J769" s="222"/>
      <c r="M769" s="238"/>
      <c r="O769" s="222"/>
      <c r="P769" s="238"/>
      <c r="X769" s="238"/>
    </row>
    <row r="770">
      <c r="B770" s="240"/>
      <c r="C770" s="222"/>
      <c r="F770" s="238"/>
      <c r="G770" s="222"/>
      <c r="J770" s="222"/>
      <c r="M770" s="238"/>
      <c r="O770" s="222"/>
      <c r="P770" s="238"/>
      <c r="X770" s="238"/>
    </row>
    <row r="771">
      <c r="B771" s="240"/>
      <c r="C771" s="222"/>
      <c r="F771" s="238"/>
      <c r="G771" s="222"/>
      <c r="J771" s="222"/>
      <c r="M771" s="238"/>
      <c r="O771" s="222"/>
      <c r="P771" s="238"/>
      <c r="X771" s="238"/>
    </row>
    <row r="772">
      <c r="B772" s="240"/>
      <c r="C772" s="222"/>
      <c r="F772" s="238"/>
      <c r="G772" s="222"/>
      <c r="J772" s="222"/>
      <c r="M772" s="238"/>
      <c r="O772" s="222"/>
      <c r="P772" s="238"/>
      <c r="X772" s="238"/>
    </row>
    <row r="773">
      <c r="B773" s="240"/>
      <c r="C773" s="222"/>
      <c r="F773" s="238"/>
      <c r="G773" s="222"/>
      <c r="J773" s="222"/>
      <c r="M773" s="238"/>
      <c r="O773" s="222"/>
      <c r="P773" s="238"/>
      <c r="X773" s="238"/>
    </row>
    <row r="774">
      <c r="B774" s="240"/>
      <c r="C774" s="222"/>
      <c r="F774" s="238"/>
      <c r="G774" s="222"/>
      <c r="J774" s="222"/>
      <c r="M774" s="238"/>
      <c r="O774" s="222"/>
      <c r="P774" s="238"/>
      <c r="X774" s="238"/>
    </row>
    <row r="775">
      <c r="B775" s="240"/>
      <c r="C775" s="222"/>
      <c r="F775" s="238"/>
      <c r="G775" s="222"/>
      <c r="J775" s="222"/>
      <c r="M775" s="238"/>
      <c r="O775" s="222"/>
      <c r="P775" s="238"/>
      <c r="X775" s="238"/>
    </row>
    <row r="776">
      <c r="B776" s="240"/>
      <c r="C776" s="222"/>
      <c r="F776" s="238"/>
      <c r="G776" s="222"/>
      <c r="J776" s="222"/>
      <c r="M776" s="238"/>
      <c r="O776" s="222"/>
      <c r="P776" s="238"/>
      <c r="X776" s="238"/>
    </row>
    <row r="777">
      <c r="B777" s="240"/>
      <c r="C777" s="222"/>
      <c r="F777" s="238"/>
      <c r="G777" s="222"/>
      <c r="J777" s="222"/>
      <c r="M777" s="238"/>
      <c r="O777" s="222"/>
      <c r="P777" s="238"/>
      <c r="X777" s="238"/>
    </row>
    <row r="778">
      <c r="B778" s="240"/>
      <c r="C778" s="222"/>
      <c r="F778" s="238"/>
      <c r="G778" s="222"/>
      <c r="J778" s="222"/>
      <c r="M778" s="238"/>
      <c r="O778" s="222"/>
      <c r="P778" s="238"/>
      <c r="X778" s="238"/>
    </row>
    <row r="779">
      <c r="B779" s="240"/>
      <c r="C779" s="222"/>
      <c r="F779" s="238"/>
      <c r="G779" s="222"/>
      <c r="J779" s="222"/>
      <c r="M779" s="238"/>
      <c r="O779" s="222"/>
      <c r="P779" s="238"/>
      <c r="X779" s="238"/>
    </row>
    <row r="780">
      <c r="B780" s="240"/>
      <c r="C780" s="222"/>
      <c r="F780" s="238"/>
      <c r="G780" s="222"/>
      <c r="J780" s="222"/>
      <c r="M780" s="238"/>
      <c r="O780" s="222"/>
      <c r="P780" s="238"/>
      <c r="X780" s="238"/>
    </row>
    <row r="781">
      <c r="B781" s="240"/>
      <c r="C781" s="222"/>
      <c r="F781" s="238"/>
      <c r="G781" s="222"/>
      <c r="J781" s="222"/>
      <c r="M781" s="238"/>
      <c r="O781" s="222"/>
      <c r="P781" s="238"/>
      <c r="X781" s="238"/>
    </row>
    <row r="782">
      <c r="B782" s="240"/>
      <c r="C782" s="222"/>
      <c r="F782" s="238"/>
      <c r="G782" s="222"/>
      <c r="J782" s="222"/>
      <c r="M782" s="238"/>
      <c r="O782" s="222"/>
      <c r="P782" s="238"/>
      <c r="X782" s="238"/>
    </row>
    <row r="783">
      <c r="B783" s="240"/>
      <c r="C783" s="222"/>
      <c r="F783" s="238"/>
      <c r="G783" s="222"/>
      <c r="J783" s="222"/>
      <c r="M783" s="238"/>
      <c r="O783" s="222"/>
      <c r="P783" s="238"/>
      <c r="X783" s="238"/>
    </row>
    <row r="784">
      <c r="B784" s="240"/>
      <c r="C784" s="222"/>
      <c r="F784" s="238"/>
      <c r="G784" s="222"/>
      <c r="J784" s="222"/>
      <c r="M784" s="238"/>
      <c r="O784" s="222"/>
      <c r="P784" s="238"/>
      <c r="X784" s="238"/>
    </row>
    <row r="785">
      <c r="B785" s="240"/>
      <c r="C785" s="222"/>
      <c r="F785" s="238"/>
      <c r="G785" s="222"/>
      <c r="J785" s="222"/>
      <c r="M785" s="238"/>
      <c r="O785" s="222"/>
      <c r="P785" s="238"/>
      <c r="X785" s="238"/>
    </row>
    <row r="786">
      <c r="B786" s="240"/>
      <c r="C786" s="222"/>
      <c r="F786" s="238"/>
      <c r="G786" s="222"/>
      <c r="J786" s="222"/>
      <c r="M786" s="238"/>
      <c r="O786" s="222"/>
      <c r="P786" s="238"/>
      <c r="X786" s="238"/>
    </row>
    <row r="787">
      <c r="B787" s="240"/>
      <c r="C787" s="222"/>
      <c r="F787" s="238"/>
      <c r="G787" s="222"/>
      <c r="J787" s="222"/>
      <c r="M787" s="238"/>
      <c r="O787" s="222"/>
      <c r="P787" s="238"/>
      <c r="X787" s="238"/>
    </row>
    <row r="788">
      <c r="B788" s="240"/>
      <c r="C788" s="222"/>
      <c r="F788" s="238"/>
      <c r="G788" s="222"/>
      <c r="J788" s="222"/>
      <c r="M788" s="238"/>
      <c r="O788" s="222"/>
      <c r="P788" s="238"/>
      <c r="X788" s="238"/>
    </row>
    <row r="789">
      <c r="B789" s="240"/>
      <c r="C789" s="222"/>
      <c r="F789" s="238"/>
      <c r="G789" s="222"/>
      <c r="J789" s="222"/>
      <c r="M789" s="238"/>
      <c r="O789" s="222"/>
      <c r="P789" s="238"/>
      <c r="X789" s="238"/>
    </row>
    <row r="790">
      <c r="B790" s="240"/>
      <c r="C790" s="222"/>
      <c r="F790" s="238"/>
      <c r="G790" s="222"/>
      <c r="J790" s="222"/>
      <c r="M790" s="238"/>
      <c r="O790" s="222"/>
      <c r="P790" s="238"/>
      <c r="X790" s="238"/>
    </row>
    <row r="791">
      <c r="B791" s="240"/>
      <c r="C791" s="222"/>
      <c r="F791" s="238"/>
      <c r="G791" s="222"/>
      <c r="J791" s="222"/>
      <c r="M791" s="238"/>
      <c r="O791" s="222"/>
      <c r="P791" s="238"/>
      <c r="X791" s="238"/>
    </row>
    <row r="792">
      <c r="B792" s="240"/>
      <c r="C792" s="222"/>
      <c r="F792" s="238"/>
      <c r="G792" s="222"/>
      <c r="J792" s="222"/>
      <c r="M792" s="238"/>
      <c r="O792" s="222"/>
      <c r="P792" s="238"/>
      <c r="X792" s="238"/>
    </row>
    <row r="793">
      <c r="B793" s="240"/>
      <c r="C793" s="222"/>
      <c r="F793" s="238"/>
      <c r="G793" s="222"/>
      <c r="J793" s="222"/>
      <c r="M793" s="238"/>
      <c r="O793" s="222"/>
      <c r="P793" s="238"/>
      <c r="X793" s="238"/>
    </row>
    <row r="794">
      <c r="B794" s="240"/>
      <c r="C794" s="222"/>
      <c r="F794" s="238"/>
      <c r="G794" s="222"/>
      <c r="J794" s="222"/>
      <c r="M794" s="238"/>
      <c r="O794" s="222"/>
      <c r="P794" s="238"/>
      <c r="X794" s="238"/>
    </row>
    <row r="795">
      <c r="B795" s="240"/>
      <c r="C795" s="222"/>
      <c r="F795" s="238"/>
      <c r="G795" s="222"/>
      <c r="J795" s="222"/>
      <c r="M795" s="238"/>
      <c r="O795" s="222"/>
      <c r="P795" s="238"/>
      <c r="X795" s="238"/>
    </row>
    <row r="796">
      <c r="B796" s="240"/>
      <c r="C796" s="222"/>
      <c r="F796" s="238"/>
      <c r="G796" s="222"/>
      <c r="J796" s="222"/>
      <c r="M796" s="238"/>
      <c r="O796" s="222"/>
      <c r="P796" s="238"/>
      <c r="X796" s="238"/>
    </row>
    <row r="797">
      <c r="B797" s="240"/>
      <c r="C797" s="222"/>
      <c r="F797" s="238"/>
      <c r="G797" s="222"/>
      <c r="J797" s="222"/>
      <c r="M797" s="238"/>
      <c r="O797" s="222"/>
      <c r="P797" s="238"/>
      <c r="X797" s="238"/>
    </row>
    <row r="798">
      <c r="B798" s="240"/>
      <c r="C798" s="222"/>
      <c r="F798" s="238"/>
      <c r="G798" s="222"/>
      <c r="J798" s="222"/>
      <c r="M798" s="238"/>
      <c r="O798" s="222"/>
      <c r="P798" s="238"/>
      <c r="X798" s="238"/>
    </row>
    <row r="799">
      <c r="B799" s="240"/>
      <c r="C799" s="222"/>
      <c r="F799" s="238"/>
      <c r="G799" s="222"/>
      <c r="J799" s="222"/>
      <c r="M799" s="238"/>
      <c r="O799" s="222"/>
      <c r="P799" s="238"/>
      <c r="X799" s="238"/>
    </row>
    <row r="800">
      <c r="B800" s="240"/>
      <c r="C800" s="222"/>
      <c r="F800" s="238"/>
      <c r="G800" s="222"/>
      <c r="J800" s="222"/>
      <c r="M800" s="238"/>
      <c r="O800" s="222"/>
      <c r="P800" s="238"/>
      <c r="X800" s="238"/>
    </row>
    <row r="801">
      <c r="B801" s="240"/>
      <c r="C801" s="222"/>
      <c r="F801" s="238"/>
      <c r="G801" s="222"/>
      <c r="J801" s="222"/>
      <c r="M801" s="238"/>
      <c r="O801" s="222"/>
      <c r="P801" s="238"/>
      <c r="X801" s="238"/>
    </row>
    <row r="802">
      <c r="B802" s="240"/>
      <c r="C802" s="222"/>
      <c r="F802" s="238"/>
      <c r="G802" s="222"/>
      <c r="J802" s="222"/>
      <c r="M802" s="238"/>
      <c r="O802" s="222"/>
      <c r="P802" s="238"/>
      <c r="X802" s="238"/>
    </row>
    <row r="803">
      <c r="B803" s="240"/>
      <c r="C803" s="222"/>
      <c r="F803" s="238"/>
      <c r="G803" s="222"/>
      <c r="J803" s="222"/>
      <c r="M803" s="238"/>
      <c r="O803" s="222"/>
      <c r="P803" s="238"/>
      <c r="X803" s="238"/>
    </row>
    <row r="804">
      <c r="B804" s="240"/>
      <c r="C804" s="222"/>
      <c r="F804" s="238"/>
      <c r="G804" s="222"/>
      <c r="J804" s="222"/>
      <c r="M804" s="238"/>
      <c r="O804" s="222"/>
      <c r="P804" s="238"/>
      <c r="X804" s="238"/>
    </row>
    <row r="805">
      <c r="B805" s="240"/>
      <c r="C805" s="222"/>
      <c r="F805" s="238"/>
      <c r="G805" s="222"/>
      <c r="J805" s="222"/>
      <c r="M805" s="238"/>
      <c r="O805" s="222"/>
      <c r="P805" s="238"/>
      <c r="X805" s="238"/>
    </row>
    <row r="806">
      <c r="B806" s="240"/>
      <c r="C806" s="222"/>
      <c r="F806" s="238"/>
      <c r="G806" s="222"/>
      <c r="J806" s="222"/>
      <c r="M806" s="238"/>
      <c r="O806" s="222"/>
      <c r="P806" s="238"/>
      <c r="X806" s="238"/>
    </row>
    <row r="807">
      <c r="B807" s="240"/>
      <c r="C807" s="222"/>
      <c r="F807" s="238"/>
      <c r="G807" s="222"/>
      <c r="J807" s="222"/>
      <c r="M807" s="238"/>
      <c r="O807" s="222"/>
      <c r="P807" s="238"/>
      <c r="X807" s="238"/>
    </row>
    <row r="808">
      <c r="B808" s="240"/>
      <c r="C808" s="222"/>
      <c r="F808" s="238"/>
      <c r="G808" s="222"/>
      <c r="J808" s="222"/>
      <c r="M808" s="238"/>
      <c r="O808" s="222"/>
      <c r="P808" s="238"/>
      <c r="X808" s="238"/>
    </row>
    <row r="809">
      <c r="B809" s="240"/>
      <c r="C809" s="222"/>
      <c r="F809" s="238"/>
      <c r="G809" s="222"/>
      <c r="J809" s="222"/>
      <c r="M809" s="238"/>
      <c r="O809" s="222"/>
      <c r="P809" s="238"/>
      <c r="X809" s="238"/>
    </row>
    <row r="810">
      <c r="B810" s="240"/>
      <c r="C810" s="222"/>
      <c r="F810" s="238"/>
      <c r="G810" s="222"/>
      <c r="J810" s="222"/>
      <c r="M810" s="238"/>
      <c r="O810" s="222"/>
      <c r="P810" s="238"/>
      <c r="X810" s="238"/>
    </row>
    <row r="811">
      <c r="B811" s="240"/>
      <c r="C811" s="222"/>
      <c r="F811" s="238"/>
      <c r="G811" s="222"/>
      <c r="J811" s="222"/>
      <c r="M811" s="238"/>
      <c r="O811" s="222"/>
      <c r="P811" s="238"/>
      <c r="X811" s="238"/>
    </row>
    <row r="812">
      <c r="B812" s="240"/>
      <c r="C812" s="222"/>
      <c r="F812" s="238"/>
      <c r="G812" s="222"/>
      <c r="J812" s="222"/>
      <c r="M812" s="238"/>
      <c r="O812" s="222"/>
      <c r="P812" s="238"/>
      <c r="X812" s="238"/>
    </row>
    <row r="813">
      <c r="B813" s="240"/>
      <c r="C813" s="222"/>
      <c r="F813" s="238"/>
      <c r="G813" s="222"/>
      <c r="J813" s="222"/>
      <c r="M813" s="238"/>
      <c r="O813" s="222"/>
      <c r="P813" s="238"/>
      <c r="X813" s="238"/>
    </row>
    <row r="814">
      <c r="B814" s="240"/>
      <c r="C814" s="222"/>
      <c r="F814" s="238"/>
      <c r="G814" s="222"/>
      <c r="J814" s="222"/>
      <c r="M814" s="238"/>
      <c r="O814" s="222"/>
      <c r="P814" s="238"/>
      <c r="X814" s="238"/>
    </row>
    <row r="815">
      <c r="B815" s="240"/>
      <c r="C815" s="222"/>
      <c r="F815" s="238"/>
      <c r="G815" s="222"/>
      <c r="J815" s="222"/>
      <c r="M815" s="238"/>
      <c r="O815" s="222"/>
      <c r="P815" s="238"/>
      <c r="X815" s="238"/>
    </row>
    <row r="816">
      <c r="B816" s="240"/>
      <c r="C816" s="222"/>
      <c r="F816" s="238"/>
      <c r="G816" s="222"/>
      <c r="J816" s="222"/>
      <c r="M816" s="238"/>
      <c r="O816" s="222"/>
      <c r="P816" s="238"/>
      <c r="X816" s="238"/>
    </row>
    <row r="817">
      <c r="B817" s="240"/>
      <c r="C817" s="222"/>
      <c r="F817" s="238"/>
      <c r="G817" s="222"/>
      <c r="J817" s="222"/>
      <c r="M817" s="238"/>
      <c r="O817" s="222"/>
      <c r="P817" s="238"/>
      <c r="X817" s="238"/>
    </row>
    <row r="818">
      <c r="B818" s="240"/>
      <c r="C818" s="222"/>
      <c r="F818" s="238"/>
      <c r="G818" s="222"/>
      <c r="J818" s="222"/>
      <c r="M818" s="238"/>
      <c r="O818" s="222"/>
      <c r="P818" s="238"/>
      <c r="X818" s="238"/>
    </row>
    <row r="819">
      <c r="B819" s="240"/>
      <c r="C819" s="222"/>
      <c r="F819" s="238"/>
      <c r="G819" s="222"/>
      <c r="J819" s="222"/>
      <c r="M819" s="238"/>
      <c r="O819" s="222"/>
      <c r="P819" s="238"/>
      <c r="X819" s="238"/>
    </row>
    <row r="820">
      <c r="B820" s="240"/>
      <c r="C820" s="222"/>
      <c r="F820" s="238"/>
      <c r="G820" s="222"/>
      <c r="J820" s="222"/>
      <c r="M820" s="238"/>
      <c r="O820" s="222"/>
      <c r="P820" s="238"/>
      <c r="X820" s="238"/>
    </row>
    <row r="821">
      <c r="B821" s="240"/>
      <c r="C821" s="222"/>
      <c r="F821" s="238"/>
      <c r="G821" s="222"/>
      <c r="J821" s="222"/>
      <c r="M821" s="238"/>
      <c r="O821" s="222"/>
      <c r="P821" s="238"/>
      <c r="X821" s="238"/>
    </row>
    <row r="822">
      <c r="B822" s="240"/>
      <c r="C822" s="222"/>
      <c r="F822" s="238"/>
      <c r="G822" s="222"/>
      <c r="J822" s="222"/>
      <c r="M822" s="238"/>
      <c r="O822" s="222"/>
      <c r="P822" s="238"/>
      <c r="X822" s="238"/>
    </row>
    <row r="823">
      <c r="B823" s="240"/>
      <c r="C823" s="222"/>
      <c r="F823" s="238"/>
      <c r="G823" s="222"/>
      <c r="J823" s="222"/>
      <c r="M823" s="238"/>
      <c r="O823" s="222"/>
      <c r="P823" s="238"/>
      <c r="X823" s="238"/>
    </row>
    <row r="824">
      <c r="B824" s="240"/>
      <c r="C824" s="222"/>
      <c r="F824" s="238"/>
      <c r="G824" s="222"/>
      <c r="J824" s="222"/>
      <c r="M824" s="238"/>
      <c r="O824" s="222"/>
      <c r="P824" s="238"/>
      <c r="X824" s="238"/>
    </row>
    <row r="825">
      <c r="B825" s="240"/>
      <c r="C825" s="222"/>
      <c r="F825" s="238"/>
      <c r="G825" s="222"/>
      <c r="J825" s="222"/>
      <c r="M825" s="238"/>
      <c r="O825" s="222"/>
      <c r="P825" s="238"/>
      <c r="X825" s="238"/>
    </row>
    <row r="826">
      <c r="B826" s="240"/>
      <c r="C826" s="222"/>
      <c r="F826" s="238"/>
      <c r="G826" s="222"/>
      <c r="J826" s="222"/>
      <c r="M826" s="238"/>
      <c r="O826" s="222"/>
      <c r="P826" s="238"/>
      <c r="X826" s="238"/>
    </row>
    <row r="827">
      <c r="B827" s="240"/>
      <c r="C827" s="222"/>
      <c r="F827" s="238"/>
      <c r="G827" s="222"/>
      <c r="J827" s="222"/>
      <c r="M827" s="238"/>
      <c r="O827" s="222"/>
      <c r="P827" s="238"/>
      <c r="X827" s="238"/>
    </row>
    <row r="828">
      <c r="B828" s="240"/>
      <c r="C828" s="222"/>
      <c r="F828" s="238"/>
      <c r="G828" s="222"/>
      <c r="J828" s="222"/>
      <c r="M828" s="238"/>
      <c r="O828" s="222"/>
      <c r="P828" s="238"/>
      <c r="X828" s="238"/>
    </row>
    <row r="829">
      <c r="B829" s="240"/>
      <c r="C829" s="222"/>
      <c r="F829" s="238"/>
      <c r="G829" s="222"/>
      <c r="J829" s="222"/>
      <c r="M829" s="238"/>
      <c r="O829" s="222"/>
      <c r="P829" s="238"/>
      <c r="X829" s="238"/>
    </row>
    <row r="830">
      <c r="B830" s="240"/>
      <c r="C830" s="222"/>
      <c r="F830" s="238"/>
      <c r="G830" s="222"/>
      <c r="J830" s="222"/>
      <c r="M830" s="238"/>
      <c r="O830" s="222"/>
      <c r="P830" s="238"/>
      <c r="X830" s="238"/>
    </row>
    <row r="831">
      <c r="B831" s="240"/>
      <c r="C831" s="222"/>
      <c r="F831" s="238"/>
      <c r="G831" s="222"/>
      <c r="J831" s="222"/>
      <c r="M831" s="238"/>
      <c r="O831" s="222"/>
      <c r="P831" s="238"/>
      <c r="X831" s="238"/>
    </row>
    <row r="832">
      <c r="B832" s="240"/>
      <c r="C832" s="222"/>
      <c r="F832" s="238"/>
      <c r="G832" s="222"/>
      <c r="J832" s="222"/>
      <c r="M832" s="238"/>
      <c r="O832" s="222"/>
      <c r="P832" s="238"/>
      <c r="X832" s="238"/>
    </row>
    <row r="833">
      <c r="B833" s="240"/>
      <c r="C833" s="222"/>
      <c r="F833" s="238"/>
      <c r="G833" s="222"/>
      <c r="J833" s="222"/>
      <c r="M833" s="238"/>
      <c r="O833" s="222"/>
      <c r="P833" s="238"/>
      <c r="X833" s="238"/>
    </row>
    <row r="834">
      <c r="B834" s="240"/>
      <c r="C834" s="222"/>
      <c r="F834" s="238"/>
      <c r="G834" s="222"/>
      <c r="J834" s="222"/>
      <c r="M834" s="238"/>
      <c r="O834" s="222"/>
      <c r="P834" s="238"/>
      <c r="X834" s="238"/>
    </row>
    <row r="835">
      <c r="B835" s="240"/>
      <c r="C835" s="222"/>
      <c r="F835" s="238"/>
      <c r="G835" s="222"/>
      <c r="J835" s="222"/>
      <c r="M835" s="238"/>
      <c r="O835" s="222"/>
      <c r="P835" s="238"/>
      <c r="X835" s="238"/>
    </row>
    <row r="836">
      <c r="B836" s="240"/>
      <c r="C836" s="222"/>
      <c r="F836" s="238"/>
      <c r="G836" s="222"/>
      <c r="J836" s="222"/>
      <c r="M836" s="238"/>
      <c r="O836" s="222"/>
      <c r="P836" s="238"/>
      <c r="X836" s="238"/>
    </row>
    <row r="837">
      <c r="B837" s="240"/>
      <c r="C837" s="222"/>
      <c r="F837" s="238"/>
      <c r="G837" s="222"/>
      <c r="J837" s="222"/>
      <c r="M837" s="238"/>
      <c r="O837" s="222"/>
      <c r="P837" s="238"/>
      <c r="X837" s="238"/>
    </row>
    <row r="838">
      <c r="B838" s="240"/>
      <c r="C838" s="222"/>
      <c r="F838" s="238"/>
      <c r="G838" s="222"/>
      <c r="J838" s="222"/>
      <c r="M838" s="238"/>
      <c r="O838" s="222"/>
      <c r="P838" s="238"/>
      <c r="X838" s="238"/>
    </row>
    <row r="839">
      <c r="B839" s="240"/>
      <c r="C839" s="222"/>
      <c r="F839" s="238"/>
      <c r="G839" s="222"/>
      <c r="J839" s="222"/>
      <c r="M839" s="238"/>
      <c r="O839" s="222"/>
      <c r="P839" s="238"/>
      <c r="X839" s="238"/>
    </row>
    <row r="840">
      <c r="B840" s="240"/>
      <c r="C840" s="222"/>
      <c r="F840" s="238"/>
      <c r="G840" s="222"/>
      <c r="J840" s="222"/>
      <c r="M840" s="238"/>
      <c r="O840" s="222"/>
      <c r="P840" s="238"/>
      <c r="X840" s="238"/>
    </row>
    <row r="841">
      <c r="B841" s="240"/>
      <c r="C841" s="222"/>
      <c r="F841" s="238"/>
      <c r="G841" s="222"/>
      <c r="J841" s="222"/>
      <c r="M841" s="238"/>
      <c r="O841" s="222"/>
      <c r="P841" s="238"/>
      <c r="X841" s="238"/>
    </row>
    <row r="842">
      <c r="B842" s="240"/>
      <c r="C842" s="222"/>
      <c r="F842" s="238"/>
      <c r="G842" s="222"/>
      <c r="J842" s="222"/>
      <c r="M842" s="238"/>
      <c r="O842" s="222"/>
      <c r="P842" s="238"/>
      <c r="X842" s="238"/>
    </row>
    <row r="843">
      <c r="B843" s="240"/>
      <c r="C843" s="222"/>
      <c r="F843" s="238"/>
      <c r="G843" s="222"/>
      <c r="J843" s="222"/>
      <c r="M843" s="238"/>
      <c r="O843" s="222"/>
      <c r="P843" s="238"/>
      <c r="X843" s="238"/>
    </row>
    <row r="844">
      <c r="B844" s="240"/>
      <c r="C844" s="222"/>
      <c r="F844" s="238"/>
      <c r="G844" s="222"/>
      <c r="J844" s="222"/>
      <c r="M844" s="238"/>
      <c r="O844" s="222"/>
      <c r="P844" s="238"/>
      <c r="X844" s="238"/>
    </row>
    <row r="845">
      <c r="B845" s="240"/>
      <c r="C845" s="222"/>
      <c r="F845" s="238"/>
      <c r="G845" s="222"/>
      <c r="J845" s="222"/>
      <c r="M845" s="238"/>
      <c r="O845" s="222"/>
      <c r="P845" s="238"/>
      <c r="X845" s="238"/>
    </row>
    <row r="846">
      <c r="B846" s="240"/>
      <c r="C846" s="222"/>
      <c r="F846" s="238"/>
      <c r="G846" s="222"/>
      <c r="J846" s="222"/>
      <c r="M846" s="238"/>
      <c r="O846" s="222"/>
      <c r="P846" s="238"/>
      <c r="X846" s="238"/>
    </row>
    <row r="847">
      <c r="B847" s="240"/>
      <c r="C847" s="222"/>
      <c r="F847" s="238"/>
      <c r="G847" s="222"/>
      <c r="J847" s="222"/>
      <c r="M847" s="238"/>
      <c r="O847" s="222"/>
      <c r="P847" s="238"/>
      <c r="X847" s="238"/>
    </row>
    <row r="848">
      <c r="B848" s="240"/>
      <c r="C848" s="222"/>
      <c r="F848" s="238"/>
      <c r="G848" s="222"/>
      <c r="J848" s="222"/>
      <c r="M848" s="238"/>
      <c r="O848" s="222"/>
      <c r="P848" s="238"/>
      <c r="X848" s="238"/>
    </row>
    <row r="849">
      <c r="B849" s="240"/>
      <c r="C849" s="222"/>
      <c r="F849" s="238"/>
      <c r="G849" s="222"/>
      <c r="J849" s="222"/>
      <c r="M849" s="238"/>
      <c r="O849" s="222"/>
      <c r="P849" s="238"/>
      <c r="X849" s="238"/>
    </row>
    <row r="850">
      <c r="B850" s="240"/>
      <c r="C850" s="222"/>
      <c r="F850" s="238"/>
      <c r="G850" s="222"/>
      <c r="J850" s="222"/>
      <c r="M850" s="238"/>
      <c r="O850" s="222"/>
      <c r="P850" s="238"/>
      <c r="X850" s="238"/>
    </row>
    <row r="851">
      <c r="B851" s="240"/>
      <c r="C851" s="222"/>
      <c r="F851" s="238"/>
      <c r="G851" s="222"/>
      <c r="J851" s="222"/>
      <c r="M851" s="238"/>
      <c r="O851" s="222"/>
      <c r="P851" s="238"/>
      <c r="X851" s="238"/>
    </row>
    <row r="852">
      <c r="B852" s="240"/>
      <c r="C852" s="222"/>
      <c r="F852" s="238"/>
      <c r="G852" s="222"/>
      <c r="J852" s="222"/>
      <c r="M852" s="238"/>
      <c r="O852" s="222"/>
      <c r="P852" s="238"/>
      <c r="X852" s="238"/>
    </row>
    <row r="853">
      <c r="B853" s="240"/>
      <c r="C853" s="222"/>
      <c r="F853" s="238"/>
      <c r="G853" s="222"/>
      <c r="J853" s="222"/>
      <c r="M853" s="238"/>
      <c r="O853" s="222"/>
      <c r="P853" s="238"/>
      <c r="X853" s="238"/>
    </row>
    <row r="854">
      <c r="B854" s="240"/>
      <c r="C854" s="222"/>
      <c r="F854" s="238"/>
      <c r="G854" s="222"/>
      <c r="J854" s="222"/>
      <c r="M854" s="238"/>
      <c r="O854" s="222"/>
      <c r="P854" s="238"/>
      <c r="X854" s="238"/>
    </row>
    <row r="855">
      <c r="B855" s="240"/>
      <c r="C855" s="222"/>
      <c r="F855" s="238"/>
      <c r="G855" s="222"/>
      <c r="J855" s="222"/>
      <c r="M855" s="238"/>
      <c r="O855" s="222"/>
      <c r="P855" s="238"/>
      <c r="X855" s="238"/>
    </row>
    <row r="856">
      <c r="B856" s="240"/>
      <c r="C856" s="222"/>
      <c r="F856" s="238"/>
      <c r="G856" s="222"/>
      <c r="J856" s="222"/>
      <c r="M856" s="238"/>
      <c r="O856" s="222"/>
      <c r="P856" s="238"/>
      <c r="X856" s="238"/>
    </row>
    <row r="857">
      <c r="B857" s="240"/>
      <c r="C857" s="222"/>
      <c r="F857" s="238"/>
      <c r="G857" s="222"/>
      <c r="J857" s="222"/>
      <c r="M857" s="238"/>
      <c r="O857" s="222"/>
      <c r="P857" s="238"/>
      <c r="X857" s="238"/>
    </row>
    <row r="858">
      <c r="B858" s="240"/>
      <c r="C858" s="222"/>
      <c r="F858" s="238"/>
      <c r="G858" s="222"/>
      <c r="J858" s="222"/>
      <c r="M858" s="238"/>
      <c r="O858" s="222"/>
      <c r="P858" s="238"/>
      <c r="X858" s="238"/>
    </row>
    <row r="859">
      <c r="B859" s="240"/>
      <c r="C859" s="222"/>
      <c r="F859" s="238"/>
      <c r="G859" s="222"/>
      <c r="J859" s="222"/>
      <c r="M859" s="238"/>
      <c r="O859" s="222"/>
      <c r="P859" s="238"/>
      <c r="X859" s="238"/>
    </row>
    <row r="860">
      <c r="B860" s="240"/>
      <c r="C860" s="222"/>
      <c r="F860" s="238"/>
      <c r="G860" s="222"/>
      <c r="J860" s="222"/>
      <c r="M860" s="238"/>
      <c r="O860" s="222"/>
      <c r="P860" s="238"/>
      <c r="X860" s="238"/>
    </row>
    <row r="861">
      <c r="B861" s="240"/>
      <c r="C861" s="222"/>
      <c r="F861" s="238"/>
      <c r="G861" s="222"/>
      <c r="J861" s="222"/>
      <c r="M861" s="238"/>
      <c r="O861" s="222"/>
      <c r="P861" s="238"/>
      <c r="X861" s="238"/>
    </row>
    <row r="862">
      <c r="B862" s="240"/>
      <c r="C862" s="222"/>
      <c r="F862" s="238"/>
      <c r="G862" s="222"/>
      <c r="J862" s="222"/>
      <c r="M862" s="238"/>
      <c r="O862" s="222"/>
      <c r="P862" s="238"/>
      <c r="X862" s="238"/>
    </row>
    <row r="863">
      <c r="B863" s="240"/>
      <c r="C863" s="222"/>
      <c r="F863" s="238"/>
      <c r="G863" s="222"/>
      <c r="J863" s="222"/>
      <c r="M863" s="238"/>
      <c r="O863" s="222"/>
      <c r="P863" s="238"/>
      <c r="X863" s="238"/>
    </row>
    <row r="864">
      <c r="B864" s="240"/>
      <c r="C864" s="222"/>
      <c r="F864" s="238"/>
      <c r="G864" s="222"/>
      <c r="J864" s="222"/>
      <c r="M864" s="238"/>
      <c r="O864" s="222"/>
      <c r="P864" s="238"/>
      <c r="X864" s="238"/>
    </row>
    <row r="865">
      <c r="B865" s="240"/>
      <c r="C865" s="222"/>
      <c r="F865" s="238"/>
      <c r="G865" s="222"/>
      <c r="J865" s="222"/>
      <c r="M865" s="238"/>
      <c r="O865" s="222"/>
      <c r="P865" s="238"/>
      <c r="X865" s="238"/>
    </row>
    <row r="866">
      <c r="B866" s="240"/>
      <c r="C866" s="222"/>
      <c r="F866" s="238"/>
      <c r="G866" s="222"/>
      <c r="J866" s="222"/>
      <c r="M866" s="238"/>
      <c r="O866" s="222"/>
      <c r="P866" s="238"/>
      <c r="X866" s="238"/>
    </row>
    <row r="867">
      <c r="B867" s="240"/>
      <c r="C867" s="222"/>
      <c r="F867" s="238"/>
      <c r="G867" s="222"/>
      <c r="J867" s="222"/>
      <c r="M867" s="238"/>
      <c r="O867" s="222"/>
      <c r="P867" s="238"/>
      <c r="X867" s="238"/>
    </row>
    <row r="868">
      <c r="B868" s="240"/>
      <c r="C868" s="222"/>
      <c r="F868" s="238"/>
      <c r="G868" s="222"/>
      <c r="J868" s="222"/>
      <c r="M868" s="238"/>
      <c r="O868" s="222"/>
      <c r="P868" s="238"/>
      <c r="X868" s="238"/>
    </row>
    <row r="869">
      <c r="B869" s="240"/>
      <c r="C869" s="222"/>
      <c r="F869" s="238"/>
      <c r="G869" s="222"/>
      <c r="J869" s="222"/>
      <c r="M869" s="238"/>
      <c r="O869" s="222"/>
      <c r="P869" s="238"/>
      <c r="X869" s="238"/>
    </row>
    <row r="870">
      <c r="B870" s="240"/>
      <c r="C870" s="222"/>
      <c r="F870" s="238"/>
      <c r="G870" s="222"/>
      <c r="J870" s="222"/>
      <c r="M870" s="238"/>
      <c r="O870" s="222"/>
      <c r="P870" s="238"/>
      <c r="X870" s="238"/>
    </row>
    <row r="871">
      <c r="B871" s="240"/>
      <c r="C871" s="222"/>
      <c r="F871" s="238"/>
      <c r="G871" s="222"/>
      <c r="J871" s="222"/>
      <c r="M871" s="238"/>
      <c r="O871" s="222"/>
      <c r="P871" s="238"/>
      <c r="X871" s="238"/>
    </row>
    <row r="872">
      <c r="B872" s="240"/>
      <c r="C872" s="222"/>
      <c r="F872" s="238"/>
      <c r="G872" s="222"/>
      <c r="J872" s="222"/>
      <c r="M872" s="238"/>
      <c r="O872" s="222"/>
      <c r="P872" s="238"/>
      <c r="X872" s="238"/>
    </row>
    <row r="873">
      <c r="B873" s="240"/>
      <c r="C873" s="222"/>
      <c r="F873" s="238"/>
      <c r="G873" s="222"/>
      <c r="J873" s="222"/>
      <c r="M873" s="238"/>
      <c r="O873" s="222"/>
      <c r="P873" s="238"/>
      <c r="X873" s="238"/>
    </row>
    <row r="874">
      <c r="B874" s="240"/>
      <c r="C874" s="222"/>
      <c r="F874" s="238"/>
      <c r="G874" s="222"/>
      <c r="J874" s="222"/>
      <c r="M874" s="238"/>
      <c r="O874" s="222"/>
      <c r="P874" s="238"/>
      <c r="X874" s="238"/>
    </row>
    <row r="875">
      <c r="B875" s="240"/>
      <c r="C875" s="222"/>
      <c r="F875" s="238"/>
      <c r="G875" s="222"/>
      <c r="J875" s="222"/>
      <c r="M875" s="238"/>
      <c r="O875" s="222"/>
      <c r="P875" s="238"/>
      <c r="X875" s="238"/>
    </row>
    <row r="876">
      <c r="B876" s="240"/>
      <c r="C876" s="222"/>
      <c r="F876" s="238"/>
      <c r="G876" s="222"/>
      <c r="J876" s="222"/>
      <c r="M876" s="238"/>
      <c r="O876" s="222"/>
      <c r="P876" s="238"/>
      <c r="X876" s="238"/>
    </row>
    <row r="877">
      <c r="B877" s="240"/>
      <c r="C877" s="222"/>
      <c r="F877" s="238"/>
      <c r="G877" s="222"/>
      <c r="J877" s="222"/>
      <c r="M877" s="238"/>
      <c r="O877" s="222"/>
      <c r="P877" s="238"/>
      <c r="X877" s="238"/>
    </row>
    <row r="878">
      <c r="B878" s="240"/>
      <c r="C878" s="222"/>
      <c r="F878" s="238"/>
      <c r="G878" s="222"/>
      <c r="J878" s="222"/>
      <c r="M878" s="238"/>
      <c r="O878" s="222"/>
      <c r="P878" s="238"/>
      <c r="X878" s="238"/>
    </row>
    <row r="879">
      <c r="B879" s="240"/>
      <c r="C879" s="222"/>
      <c r="F879" s="238"/>
      <c r="G879" s="222"/>
      <c r="J879" s="222"/>
      <c r="M879" s="238"/>
      <c r="O879" s="222"/>
      <c r="P879" s="238"/>
      <c r="X879" s="238"/>
    </row>
    <row r="880">
      <c r="B880" s="240"/>
      <c r="C880" s="222"/>
      <c r="F880" s="238"/>
      <c r="G880" s="222"/>
      <c r="J880" s="222"/>
      <c r="M880" s="238"/>
      <c r="O880" s="222"/>
      <c r="P880" s="238"/>
      <c r="X880" s="238"/>
    </row>
    <row r="881">
      <c r="B881" s="240"/>
      <c r="C881" s="222"/>
      <c r="F881" s="238"/>
      <c r="G881" s="222"/>
      <c r="J881" s="222"/>
      <c r="M881" s="238"/>
      <c r="O881" s="222"/>
      <c r="P881" s="238"/>
      <c r="X881" s="238"/>
    </row>
    <row r="882">
      <c r="B882" s="240"/>
      <c r="C882" s="222"/>
      <c r="F882" s="238"/>
      <c r="G882" s="222"/>
      <c r="J882" s="222"/>
      <c r="M882" s="238"/>
      <c r="O882" s="222"/>
      <c r="P882" s="238"/>
      <c r="X882" s="238"/>
    </row>
    <row r="883">
      <c r="B883" s="240"/>
      <c r="C883" s="222"/>
      <c r="F883" s="238"/>
      <c r="G883" s="222"/>
      <c r="J883" s="222"/>
      <c r="M883" s="238"/>
      <c r="O883" s="222"/>
      <c r="P883" s="238"/>
      <c r="X883" s="238"/>
    </row>
    <row r="884">
      <c r="B884" s="240"/>
      <c r="C884" s="222"/>
      <c r="F884" s="238"/>
      <c r="G884" s="222"/>
      <c r="J884" s="222"/>
      <c r="M884" s="238"/>
      <c r="O884" s="222"/>
      <c r="P884" s="238"/>
      <c r="X884" s="238"/>
    </row>
    <row r="885">
      <c r="B885" s="240"/>
      <c r="C885" s="222"/>
      <c r="F885" s="238"/>
      <c r="G885" s="222"/>
      <c r="J885" s="222"/>
      <c r="M885" s="238"/>
      <c r="O885" s="222"/>
      <c r="P885" s="238"/>
      <c r="X885" s="238"/>
    </row>
    <row r="886">
      <c r="B886" s="240"/>
      <c r="C886" s="222"/>
      <c r="F886" s="238"/>
      <c r="G886" s="222"/>
      <c r="J886" s="222"/>
      <c r="M886" s="238"/>
      <c r="O886" s="222"/>
      <c r="P886" s="238"/>
      <c r="X886" s="238"/>
    </row>
    <row r="887">
      <c r="B887" s="240"/>
      <c r="C887" s="222"/>
      <c r="F887" s="238"/>
      <c r="G887" s="222"/>
      <c r="J887" s="222"/>
      <c r="M887" s="238"/>
      <c r="O887" s="222"/>
      <c r="P887" s="238"/>
      <c r="X887" s="238"/>
    </row>
    <row r="888">
      <c r="B888" s="240"/>
      <c r="C888" s="222"/>
      <c r="F888" s="238"/>
      <c r="G888" s="222"/>
      <c r="J888" s="222"/>
      <c r="M888" s="238"/>
      <c r="O888" s="222"/>
      <c r="P888" s="238"/>
      <c r="X888" s="238"/>
    </row>
    <row r="889">
      <c r="B889" s="240"/>
      <c r="C889" s="222"/>
      <c r="F889" s="238"/>
      <c r="G889" s="222"/>
      <c r="J889" s="222"/>
      <c r="M889" s="238"/>
      <c r="O889" s="222"/>
      <c r="P889" s="238"/>
      <c r="X889" s="238"/>
    </row>
    <row r="890">
      <c r="B890" s="240"/>
      <c r="C890" s="222"/>
      <c r="F890" s="238"/>
      <c r="G890" s="222"/>
      <c r="J890" s="222"/>
      <c r="M890" s="238"/>
      <c r="O890" s="222"/>
      <c r="P890" s="238"/>
      <c r="X890" s="238"/>
    </row>
    <row r="891">
      <c r="B891" s="240"/>
      <c r="C891" s="222"/>
      <c r="F891" s="238"/>
      <c r="G891" s="222"/>
      <c r="J891" s="222"/>
      <c r="M891" s="238"/>
      <c r="O891" s="222"/>
      <c r="P891" s="238"/>
      <c r="X891" s="238"/>
    </row>
    <row r="892">
      <c r="B892" s="240"/>
      <c r="C892" s="222"/>
      <c r="F892" s="238"/>
      <c r="G892" s="222"/>
      <c r="J892" s="222"/>
      <c r="M892" s="238"/>
      <c r="O892" s="222"/>
      <c r="P892" s="238"/>
      <c r="X892" s="238"/>
    </row>
    <row r="893">
      <c r="B893" s="240"/>
      <c r="C893" s="222"/>
      <c r="F893" s="238"/>
      <c r="G893" s="222"/>
      <c r="J893" s="222"/>
      <c r="M893" s="238"/>
      <c r="O893" s="222"/>
      <c r="P893" s="238"/>
      <c r="X893" s="238"/>
    </row>
    <row r="894">
      <c r="B894" s="240"/>
      <c r="C894" s="222"/>
      <c r="F894" s="238"/>
      <c r="G894" s="222"/>
      <c r="J894" s="222"/>
      <c r="M894" s="238"/>
      <c r="O894" s="222"/>
      <c r="P894" s="238"/>
      <c r="X894" s="238"/>
    </row>
    <row r="895">
      <c r="B895" s="240"/>
      <c r="C895" s="222"/>
      <c r="F895" s="238"/>
      <c r="G895" s="222"/>
      <c r="J895" s="222"/>
      <c r="M895" s="238"/>
      <c r="O895" s="222"/>
      <c r="P895" s="238"/>
      <c r="X895" s="238"/>
    </row>
    <row r="896">
      <c r="B896" s="240"/>
      <c r="C896" s="222"/>
      <c r="F896" s="238"/>
      <c r="G896" s="222"/>
      <c r="J896" s="222"/>
      <c r="M896" s="238"/>
      <c r="O896" s="222"/>
      <c r="P896" s="238"/>
      <c r="X896" s="238"/>
    </row>
    <row r="897">
      <c r="B897" s="240"/>
      <c r="C897" s="222"/>
      <c r="F897" s="238"/>
      <c r="G897" s="222"/>
      <c r="J897" s="222"/>
      <c r="M897" s="238"/>
      <c r="O897" s="222"/>
      <c r="P897" s="238"/>
      <c r="X897" s="238"/>
    </row>
    <row r="898">
      <c r="B898" s="240"/>
      <c r="C898" s="222"/>
      <c r="F898" s="238"/>
      <c r="G898" s="222"/>
      <c r="J898" s="222"/>
      <c r="M898" s="238"/>
      <c r="O898" s="222"/>
      <c r="P898" s="238"/>
      <c r="X898" s="238"/>
    </row>
    <row r="899">
      <c r="B899" s="240"/>
      <c r="C899" s="222"/>
      <c r="F899" s="238"/>
      <c r="G899" s="222"/>
      <c r="J899" s="222"/>
      <c r="M899" s="238"/>
      <c r="O899" s="222"/>
      <c r="P899" s="238"/>
      <c r="X899" s="238"/>
    </row>
    <row r="900">
      <c r="B900" s="240"/>
      <c r="C900" s="222"/>
      <c r="F900" s="238"/>
      <c r="G900" s="222"/>
      <c r="J900" s="222"/>
      <c r="M900" s="238"/>
      <c r="O900" s="222"/>
      <c r="P900" s="238"/>
      <c r="X900" s="238"/>
    </row>
    <row r="901">
      <c r="B901" s="240"/>
      <c r="C901" s="222"/>
      <c r="F901" s="238"/>
      <c r="G901" s="222"/>
      <c r="J901" s="222"/>
      <c r="M901" s="238"/>
      <c r="O901" s="222"/>
      <c r="P901" s="238"/>
      <c r="X901" s="238"/>
    </row>
    <row r="902">
      <c r="B902" s="240"/>
      <c r="C902" s="222"/>
      <c r="F902" s="238"/>
      <c r="G902" s="222"/>
      <c r="J902" s="222"/>
      <c r="M902" s="238"/>
      <c r="O902" s="222"/>
      <c r="P902" s="238"/>
      <c r="X902" s="238"/>
    </row>
    <row r="903">
      <c r="B903" s="240"/>
      <c r="C903" s="222"/>
      <c r="F903" s="238"/>
      <c r="G903" s="222"/>
      <c r="J903" s="222"/>
      <c r="M903" s="238"/>
      <c r="O903" s="222"/>
      <c r="P903" s="238"/>
      <c r="X903" s="238"/>
    </row>
    <row r="904">
      <c r="B904" s="240"/>
      <c r="C904" s="222"/>
      <c r="F904" s="238"/>
      <c r="G904" s="222"/>
      <c r="J904" s="222"/>
      <c r="M904" s="238"/>
      <c r="O904" s="222"/>
      <c r="P904" s="238"/>
      <c r="X904" s="238"/>
    </row>
    <row r="905">
      <c r="B905" s="240"/>
      <c r="C905" s="222"/>
      <c r="F905" s="238"/>
      <c r="G905" s="222"/>
      <c r="J905" s="222"/>
      <c r="M905" s="238"/>
      <c r="O905" s="222"/>
      <c r="P905" s="238"/>
      <c r="X905" s="238"/>
    </row>
    <row r="906">
      <c r="B906" s="240"/>
      <c r="C906" s="222"/>
      <c r="F906" s="238"/>
      <c r="G906" s="222"/>
      <c r="J906" s="222"/>
      <c r="M906" s="238"/>
      <c r="O906" s="222"/>
      <c r="P906" s="238"/>
      <c r="X906" s="238"/>
    </row>
    <row r="907">
      <c r="B907" s="240"/>
      <c r="C907" s="222"/>
      <c r="F907" s="238"/>
      <c r="G907" s="222"/>
      <c r="J907" s="222"/>
      <c r="M907" s="238"/>
      <c r="O907" s="222"/>
      <c r="P907" s="238"/>
      <c r="X907" s="238"/>
    </row>
    <row r="908">
      <c r="B908" s="240"/>
      <c r="C908" s="222"/>
      <c r="F908" s="238"/>
      <c r="G908" s="222"/>
      <c r="J908" s="222"/>
      <c r="M908" s="238"/>
      <c r="O908" s="222"/>
      <c r="P908" s="238"/>
      <c r="X908" s="238"/>
    </row>
    <row r="909">
      <c r="B909" s="240"/>
      <c r="C909" s="222"/>
      <c r="F909" s="238"/>
      <c r="G909" s="222"/>
      <c r="J909" s="222"/>
      <c r="M909" s="238"/>
      <c r="O909" s="222"/>
      <c r="P909" s="238"/>
      <c r="X909" s="238"/>
    </row>
    <row r="910">
      <c r="B910" s="240"/>
      <c r="C910" s="222"/>
      <c r="F910" s="238"/>
      <c r="G910" s="222"/>
      <c r="J910" s="222"/>
      <c r="M910" s="238"/>
      <c r="O910" s="222"/>
      <c r="P910" s="238"/>
      <c r="X910" s="238"/>
    </row>
    <row r="911">
      <c r="B911" s="240"/>
      <c r="C911" s="222"/>
      <c r="F911" s="238"/>
      <c r="G911" s="222"/>
      <c r="J911" s="222"/>
      <c r="M911" s="238"/>
      <c r="O911" s="222"/>
      <c r="P911" s="238"/>
      <c r="X911" s="238"/>
    </row>
    <row r="912">
      <c r="B912" s="240"/>
      <c r="C912" s="222"/>
      <c r="F912" s="238"/>
      <c r="G912" s="222"/>
      <c r="J912" s="222"/>
      <c r="M912" s="238"/>
      <c r="O912" s="222"/>
      <c r="P912" s="238"/>
      <c r="X912" s="238"/>
    </row>
    <row r="913">
      <c r="B913" s="240"/>
      <c r="C913" s="222"/>
      <c r="F913" s="238"/>
      <c r="G913" s="222"/>
      <c r="J913" s="222"/>
      <c r="M913" s="238"/>
      <c r="O913" s="222"/>
      <c r="P913" s="238"/>
      <c r="X913" s="238"/>
    </row>
    <row r="914">
      <c r="B914" s="240"/>
      <c r="C914" s="222"/>
      <c r="F914" s="238"/>
      <c r="G914" s="222"/>
      <c r="J914" s="222"/>
      <c r="M914" s="238"/>
      <c r="O914" s="222"/>
      <c r="P914" s="238"/>
      <c r="X914" s="238"/>
    </row>
    <row r="915">
      <c r="B915" s="240"/>
      <c r="C915" s="222"/>
      <c r="F915" s="238"/>
      <c r="G915" s="222"/>
      <c r="J915" s="222"/>
      <c r="M915" s="238"/>
      <c r="O915" s="222"/>
      <c r="P915" s="238"/>
      <c r="X915" s="238"/>
    </row>
    <row r="916">
      <c r="B916" s="240"/>
      <c r="C916" s="222"/>
      <c r="F916" s="238"/>
      <c r="G916" s="222"/>
      <c r="J916" s="222"/>
      <c r="M916" s="238"/>
      <c r="O916" s="222"/>
      <c r="P916" s="238"/>
      <c r="X916" s="238"/>
    </row>
    <row r="917">
      <c r="B917" s="240"/>
      <c r="C917" s="222"/>
      <c r="F917" s="238"/>
      <c r="G917" s="222"/>
      <c r="J917" s="222"/>
      <c r="M917" s="238"/>
      <c r="O917" s="222"/>
      <c r="P917" s="238"/>
      <c r="X917" s="238"/>
    </row>
    <row r="918">
      <c r="B918" s="240"/>
      <c r="C918" s="222"/>
      <c r="F918" s="238"/>
      <c r="G918" s="222"/>
      <c r="J918" s="222"/>
      <c r="M918" s="238"/>
      <c r="O918" s="222"/>
      <c r="P918" s="238"/>
      <c r="X918" s="238"/>
    </row>
    <row r="919">
      <c r="B919" s="240"/>
      <c r="C919" s="222"/>
      <c r="F919" s="238"/>
      <c r="G919" s="222"/>
      <c r="J919" s="222"/>
      <c r="M919" s="238"/>
      <c r="O919" s="222"/>
      <c r="P919" s="238"/>
      <c r="X919" s="238"/>
    </row>
    <row r="920">
      <c r="B920" s="240"/>
      <c r="C920" s="222"/>
      <c r="F920" s="238"/>
      <c r="G920" s="222"/>
      <c r="J920" s="222"/>
      <c r="M920" s="238"/>
      <c r="O920" s="222"/>
      <c r="P920" s="238"/>
      <c r="X920" s="238"/>
    </row>
    <row r="921">
      <c r="B921" s="240"/>
      <c r="C921" s="222"/>
      <c r="F921" s="238"/>
      <c r="G921" s="222"/>
      <c r="J921" s="222"/>
      <c r="M921" s="238"/>
      <c r="O921" s="222"/>
      <c r="P921" s="238"/>
      <c r="X921" s="238"/>
    </row>
    <row r="922">
      <c r="B922" s="240"/>
      <c r="C922" s="222"/>
      <c r="F922" s="238"/>
      <c r="G922" s="222"/>
      <c r="J922" s="222"/>
      <c r="M922" s="238"/>
      <c r="O922" s="222"/>
      <c r="P922" s="238"/>
      <c r="X922" s="238"/>
    </row>
    <row r="923">
      <c r="B923" s="240"/>
      <c r="C923" s="222"/>
      <c r="F923" s="238"/>
      <c r="G923" s="222"/>
      <c r="J923" s="222"/>
      <c r="M923" s="238"/>
      <c r="O923" s="222"/>
      <c r="P923" s="238"/>
      <c r="X923" s="238"/>
    </row>
    <row r="924">
      <c r="B924" s="240"/>
      <c r="C924" s="222"/>
      <c r="F924" s="238"/>
      <c r="G924" s="222"/>
      <c r="J924" s="222"/>
      <c r="M924" s="238"/>
      <c r="O924" s="222"/>
      <c r="P924" s="238"/>
      <c r="X924" s="238"/>
    </row>
    <row r="925">
      <c r="B925" s="240"/>
      <c r="C925" s="222"/>
      <c r="F925" s="238"/>
      <c r="G925" s="222"/>
      <c r="J925" s="222"/>
      <c r="M925" s="238"/>
      <c r="O925" s="222"/>
      <c r="P925" s="238"/>
      <c r="X925" s="238"/>
    </row>
    <row r="926">
      <c r="B926" s="240"/>
      <c r="C926" s="222"/>
      <c r="F926" s="238"/>
      <c r="G926" s="222"/>
      <c r="J926" s="222"/>
      <c r="M926" s="238"/>
      <c r="O926" s="222"/>
      <c r="P926" s="238"/>
      <c r="X926" s="238"/>
    </row>
    <row r="927">
      <c r="B927" s="240"/>
      <c r="C927" s="222"/>
      <c r="F927" s="238"/>
      <c r="G927" s="222"/>
      <c r="J927" s="222"/>
      <c r="M927" s="238"/>
      <c r="O927" s="222"/>
      <c r="P927" s="238"/>
      <c r="X927" s="238"/>
    </row>
    <row r="928">
      <c r="B928" s="240"/>
      <c r="C928" s="222"/>
      <c r="F928" s="238"/>
      <c r="G928" s="222"/>
      <c r="J928" s="222"/>
      <c r="M928" s="238"/>
      <c r="O928" s="222"/>
      <c r="P928" s="238"/>
      <c r="X928" s="238"/>
    </row>
    <row r="929">
      <c r="B929" s="240"/>
      <c r="C929" s="222"/>
      <c r="F929" s="238"/>
      <c r="G929" s="222"/>
      <c r="J929" s="222"/>
      <c r="M929" s="238"/>
      <c r="O929" s="222"/>
      <c r="P929" s="238"/>
      <c r="X929" s="238"/>
    </row>
    <row r="930">
      <c r="B930" s="240"/>
      <c r="C930" s="222"/>
      <c r="F930" s="238"/>
      <c r="G930" s="222"/>
      <c r="J930" s="222"/>
      <c r="M930" s="238"/>
      <c r="O930" s="222"/>
      <c r="P930" s="238"/>
      <c r="X930" s="238"/>
    </row>
    <row r="931">
      <c r="B931" s="240"/>
      <c r="C931" s="222"/>
      <c r="F931" s="238"/>
      <c r="G931" s="222"/>
      <c r="J931" s="222"/>
      <c r="M931" s="238"/>
      <c r="O931" s="222"/>
      <c r="P931" s="238"/>
      <c r="X931" s="238"/>
    </row>
    <row r="932">
      <c r="B932" s="240"/>
      <c r="C932" s="222"/>
      <c r="F932" s="238"/>
      <c r="G932" s="222"/>
      <c r="J932" s="222"/>
      <c r="M932" s="238"/>
      <c r="O932" s="222"/>
      <c r="P932" s="238"/>
      <c r="X932" s="238"/>
    </row>
    <row r="933">
      <c r="B933" s="240"/>
      <c r="C933" s="222"/>
      <c r="F933" s="238"/>
      <c r="G933" s="222"/>
      <c r="J933" s="222"/>
      <c r="M933" s="238"/>
      <c r="O933" s="222"/>
      <c r="P933" s="238"/>
      <c r="X933" s="238"/>
    </row>
    <row r="934">
      <c r="B934" s="240"/>
      <c r="C934" s="222"/>
      <c r="F934" s="238"/>
      <c r="G934" s="222"/>
      <c r="J934" s="222"/>
      <c r="M934" s="238"/>
      <c r="O934" s="222"/>
      <c r="P934" s="238"/>
      <c r="X934" s="238"/>
    </row>
    <row r="935">
      <c r="B935" s="240"/>
      <c r="C935" s="222"/>
      <c r="F935" s="238"/>
      <c r="G935" s="222"/>
      <c r="J935" s="222"/>
      <c r="M935" s="238"/>
      <c r="O935" s="222"/>
      <c r="P935" s="238"/>
      <c r="X935" s="238"/>
    </row>
    <row r="936">
      <c r="B936" s="240"/>
      <c r="C936" s="222"/>
      <c r="F936" s="238"/>
      <c r="G936" s="222"/>
      <c r="J936" s="222"/>
      <c r="M936" s="238"/>
      <c r="O936" s="222"/>
      <c r="P936" s="238"/>
      <c r="X936" s="238"/>
    </row>
    <row r="937">
      <c r="B937" s="240"/>
      <c r="C937" s="222"/>
      <c r="F937" s="238"/>
      <c r="G937" s="222"/>
      <c r="J937" s="222"/>
      <c r="M937" s="238"/>
      <c r="O937" s="222"/>
      <c r="P937" s="238"/>
      <c r="X937" s="238"/>
    </row>
    <row r="938">
      <c r="B938" s="240"/>
      <c r="C938" s="222"/>
      <c r="F938" s="238"/>
      <c r="G938" s="222"/>
      <c r="J938" s="222"/>
      <c r="M938" s="238"/>
      <c r="O938" s="222"/>
      <c r="P938" s="238"/>
      <c r="X938" s="238"/>
    </row>
    <row r="939">
      <c r="B939" s="240"/>
      <c r="C939" s="222"/>
      <c r="F939" s="238"/>
      <c r="G939" s="222"/>
      <c r="J939" s="222"/>
      <c r="M939" s="238"/>
      <c r="O939" s="222"/>
      <c r="P939" s="238"/>
      <c r="X939" s="238"/>
    </row>
    <row r="940">
      <c r="B940" s="240"/>
      <c r="C940" s="222"/>
      <c r="F940" s="238"/>
      <c r="G940" s="222"/>
      <c r="J940" s="222"/>
      <c r="M940" s="238"/>
      <c r="O940" s="222"/>
      <c r="P940" s="238"/>
      <c r="X940" s="238"/>
    </row>
    <row r="941">
      <c r="B941" s="240"/>
      <c r="C941" s="222"/>
      <c r="F941" s="238"/>
      <c r="G941" s="222"/>
      <c r="J941" s="222"/>
      <c r="M941" s="238"/>
      <c r="O941" s="222"/>
      <c r="P941" s="238"/>
      <c r="X941" s="238"/>
    </row>
    <row r="942">
      <c r="B942" s="240"/>
      <c r="C942" s="222"/>
      <c r="F942" s="238"/>
      <c r="G942" s="222"/>
      <c r="J942" s="222"/>
      <c r="M942" s="238"/>
      <c r="O942" s="222"/>
      <c r="P942" s="238"/>
      <c r="X942" s="238"/>
    </row>
    <row r="943">
      <c r="B943" s="240"/>
      <c r="C943" s="222"/>
      <c r="F943" s="238"/>
      <c r="G943" s="222"/>
      <c r="J943" s="222"/>
      <c r="M943" s="238"/>
      <c r="O943" s="222"/>
      <c r="P943" s="238"/>
      <c r="X943" s="238"/>
    </row>
    <row r="944">
      <c r="B944" s="240"/>
      <c r="C944" s="222"/>
      <c r="F944" s="238"/>
      <c r="G944" s="222"/>
      <c r="J944" s="222"/>
      <c r="M944" s="238"/>
      <c r="O944" s="222"/>
      <c r="P944" s="238"/>
      <c r="X944" s="238"/>
    </row>
    <row r="945">
      <c r="B945" s="240"/>
      <c r="C945" s="222"/>
      <c r="F945" s="238"/>
      <c r="G945" s="222"/>
      <c r="J945" s="222"/>
      <c r="M945" s="238"/>
      <c r="O945" s="222"/>
      <c r="P945" s="238"/>
      <c r="X945" s="238"/>
    </row>
    <row r="946">
      <c r="B946" s="240"/>
      <c r="C946" s="222"/>
      <c r="F946" s="238"/>
      <c r="G946" s="222"/>
      <c r="J946" s="222"/>
      <c r="M946" s="238"/>
      <c r="O946" s="222"/>
      <c r="P946" s="238"/>
      <c r="X946" s="238"/>
    </row>
    <row r="947">
      <c r="B947" s="240"/>
      <c r="C947" s="222"/>
      <c r="F947" s="238"/>
      <c r="G947" s="222"/>
      <c r="J947" s="222"/>
      <c r="M947" s="238"/>
      <c r="O947" s="222"/>
      <c r="P947" s="238"/>
      <c r="X947" s="238"/>
    </row>
    <row r="948">
      <c r="B948" s="240"/>
      <c r="C948" s="222"/>
      <c r="F948" s="238"/>
      <c r="G948" s="222"/>
      <c r="J948" s="222"/>
      <c r="M948" s="238"/>
      <c r="O948" s="222"/>
      <c r="P948" s="238"/>
      <c r="X948" s="238"/>
    </row>
    <row r="949">
      <c r="B949" s="240"/>
      <c r="C949" s="222"/>
      <c r="F949" s="238"/>
      <c r="G949" s="222"/>
      <c r="J949" s="222"/>
      <c r="M949" s="238"/>
      <c r="O949" s="222"/>
      <c r="P949" s="238"/>
      <c r="X949" s="238"/>
    </row>
    <row r="950">
      <c r="B950" s="240"/>
      <c r="C950" s="222"/>
      <c r="F950" s="238"/>
      <c r="G950" s="222"/>
      <c r="J950" s="222"/>
      <c r="M950" s="238"/>
      <c r="O950" s="222"/>
      <c r="P950" s="238"/>
      <c r="X950" s="238"/>
    </row>
    <row r="951">
      <c r="B951" s="240"/>
      <c r="C951" s="222"/>
      <c r="F951" s="238"/>
      <c r="G951" s="222"/>
      <c r="J951" s="222"/>
      <c r="M951" s="238"/>
      <c r="O951" s="222"/>
      <c r="P951" s="238"/>
      <c r="X951" s="238"/>
    </row>
    <row r="952">
      <c r="B952" s="240"/>
      <c r="C952" s="222"/>
      <c r="F952" s="238"/>
      <c r="G952" s="222"/>
      <c r="J952" s="222"/>
      <c r="M952" s="238"/>
      <c r="O952" s="222"/>
      <c r="P952" s="238"/>
      <c r="X952" s="238"/>
    </row>
    <row r="953">
      <c r="B953" s="240"/>
      <c r="C953" s="222"/>
      <c r="F953" s="238"/>
      <c r="G953" s="222"/>
      <c r="J953" s="222"/>
      <c r="M953" s="238"/>
      <c r="O953" s="222"/>
      <c r="P953" s="238"/>
      <c r="X953" s="238"/>
    </row>
    <row r="954">
      <c r="B954" s="240"/>
      <c r="C954" s="222"/>
      <c r="F954" s="238"/>
      <c r="G954" s="222"/>
      <c r="J954" s="222"/>
      <c r="M954" s="238"/>
      <c r="O954" s="222"/>
      <c r="P954" s="238"/>
      <c r="X954" s="238"/>
    </row>
    <row r="955">
      <c r="B955" s="240"/>
      <c r="C955" s="222"/>
      <c r="F955" s="238"/>
      <c r="G955" s="222"/>
      <c r="J955" s="222"/>
      <c r="M955" s="238"/>
      <c r="O955" s="222"/>
      <c r="P955" s="238"/>
      <c r="X955" s="238"/>
    </row>
    <row r="956">
      <c r="B956" s="240"/>
      <c r="C956" s="222"/>
      <c r="F956" s="238"/>
      <c r="G956" s="222"/>
      <c r="J956" s="222"/>
      <c r="M956" s="238"/>
      <c r="O956" s="222"/>
      <c r="P956" s="238"/>
      <c r="X956" s="238"/>
    </row>
    <row r="957">
      <c r="B957" s="240"/>
      <c r="C957" s="222"/>
      <c r="F957" s="238"/>
      <c r="G957" s="222"/>
      <c r="J957" s="222"/>
      <c r="M957" s="238"/>
      <c r="O957" s="222"/>
      <c r="P957" s="238"/>
      <c r="X957" s="238"/>
    </row>
    <row r="958">
      <c r="B958" s="240"/>
      <c r="C958" s="222"/>
      <c r="F958" s="238"/>
      <c r="G958" s="222"/>
      <c r="J958" s="222"/>
      <c r="M958" s="238"/>
      <c r="O958" s="222"/>
      <c r="P958" s="238"/>
      <c r="X958" s="238"/>
    </row>
    <row r="959">
      <c r="B959" s="240"/>
      <c r="C959" s="222"/>
      <c r="F959" s="238"/>
      <c r="G959" s="222"/>
      <c r="J959" s="222"/>
      <c r="M959" s="238"/>
      <c r="O959" s="222"/>
      <c r="P959" s="238"/>
      <c r="X959" s="238"/>
    </row>
    <row r="960">
      <c r="B960" s="240"/>
      <c r="C960" s="222"/>
      <c r="F960" s="238"/>
      <c r="G960" s="222"/>
      <c r="J960" s="222"/>
      <c r="M960" s="238"/>
      <c r="O960" s="222"/>
      <c r="P960" s="238"/>
      <c r="X960" s="238"/>
    </row>
    <row r="961">
      <c r="B961" s="240"/>
      <c r="C961" s="222"/>
      <c r="F961" s="238"/>
      <c r="G961" s="222"/>
      <c r="J961" s="222"/>
      <c r="M961" s="238"/>
      <c r="O961" s="222"/>
      <c r="P961" s="238"/>
      <c r="X961" s="238"/>
    </row>
    <row r="962">
      <c r="B962" s="240"/>
      <c r="C962" s="222"/>
      <c r="F962" s="238"/>
      <c r="G962" s="222"/>
      <c r="J962" s="222"/>
      <c r="M962" s="238"/>
      <c r="O962" s="222"/>
      <c r="P962" s="238"/>
      <c r="X962" s="238"/>
    </row>
    <row r="963">
      <c r="B963" s="240"/>
      <c r="C963" s="222"/>
      <c r="F963" s="238"/>
      <c r="G963" s="222"/>
      <c r="J963" s="222"/>
      <c r="M963" s="238"/>
      <c r="O963" s="222"/>
      <c r="P963" s="238"/>
      <c r="X963" s="238"/>
    </row>
    <row r="964">
      <c r="B964" s="240"/>
      <c r="C964" s="222"/>
      <c r="F964" s="238"/>
      <c r="G964" s="222"/>
      <c r="J964" s="222"/>
      <c r="M964" s="238"/>
      <c r="O964" s="222"/>
      <c r="P964" s="238"/>
      <c r="X964" s="238"/>
    </row>
    <row r="965">
      <c r="B965" s="240"/>
      <c r="C965" s="222"/>
      <c r="F965" s="238"/>
      <c r="G965" s="222"/>
      <c r="J965" s="222"/>
      <c r="M965" s="238"/>
      <c r="O965" s="222"/>
      <c r="P965" s="238"/>
      <c r="X965" s="238"/>
    </row>
    <row r="966">
      <c r="B966" s="240"/>
      <c r="C966" s="222"/>
      <c r="F966" s="238"/>
      <c r="G966" s="222"/>
      <c r="J966" s="222"/>
      <c r="M966" s="238"/>
      <c r="O966" s="222"/>
      <c r="P966" s="238"/>
      <c r="X966" s="238"/>
    </row>
    <row r="967">
      <c r="B967" s="240"/>
      <c r="C967" s="222"/>
      <c r="F967" s="238"/>
      <c r="G967" s="222"/>
      <c r="J967" s="222"/>
      <c r="M967" s="238"/>
      <c r="O967" s="222"/>
      <c r="P967" s="238"/>
      <c r="X967" s="238"/>
    </row>
    <row r="968">
      <c r="B968" s="240"/>
      <c r="C968" s="222"/>
      <c r="F968" s="238"/>
      <c r="G968" s="222"/>
      <c r="J968" s="222"/>
      <c r="M968" s="238"/>
      <c r="O968" s="222"/>
      <c r="P968" s="238"/>
      <c r="X968" s="238"/>
    </row>
    <row r="969">
      <c r="B969" s="240"/>
      <c r="C969" s="222"/>
      <c r="F969" s="238"/>
      <c r="G969" s="222"/>
      <c r="J969" s="222"/>
      <c r="M969" s="238"/>
      <c r="O969" s="222"/>
      <c r="P969" s="238"/>
      <c r="X969" s="238"/>
    </row>
    <row r="970">
      <c r="B970" s="240"/>
      <c r="C970" s="222"/>
      <c r="F970" s="238"/>
      <c r="G970" s="222"/>
      <c r="J970" s="222"/>
      <c r="M970" s="238"/>
      <c r="O970" s="222"/>
      <c r="P970" s="238"/>
      <c r="X970" s="238"/>
    </row>
    <row r="971">
      <c r="B971" s="240"/>
      <c r="C971" s="222"/>
      <c r="F971" s="238"/>
      <c r="G971" s="222"/>
      <c r="J971" s="222"/>
      <c r="M971" s="238"/>
      <c r="O971" s="222"/>
      <c r="P971" s="238"/>
      <c r="X971" s="238"/>
    </row>
    <row r="972">
      <c r="B972" s="240"/>
      <c r="C972" s="222"/>
      <c r="F972" s="238"/>
      <c r="G972" s="222"/>
      <c r="J972" s="222"/>
      <c r="M972" s="238"/>
      <c r="O972" s="222"/>
      <c r="P972" s="238"/>
      <c r="X972" s="238"/>
    </row>
    <row r="973">
      <c r="B973" s="240"/>
      <c r="C973" s="222"/>
      <c r="F973" s="238"/>
      <c r="G973" s="222"/>
      <c r="J973" s="222"/>
      <c r="M973" s="238"/>
      <c r="O973" s="222"/>
      <c r="P973" s="238"/>
      <c r="X973" s="238"/>
    </row>
    <row r="974">
      <c r="B974" s="240"/>
      <c r="C974" s="222"/>
      <c r="F974" s="238"/>
      <c r="G974" s="222"/>
      <c r="J974" s="222"/>
      <c r="M974" s="238"/>
      <c r="O974" s="222"/>
      <c r="P974" s="238"/>
      <c r="X974" s="238"/>
    </row>
    <row r="975">
      <c r="B975" s="240"/>
      <c r="C975" s="222"/>
      <c r="F975" s="238"/>
      <c r="G975" s="222"/>
      <c r="J975" s="222"/>
      <c r="M975" s="238"/>
      <c r="O975" s="222"/>
      <c r="P975" s="238"/>
      <c r="X975" s="238"/>
    </row>
    <row r="976">
      <c r="B976" s="240"/>
      <c r="C976" s="222"/>
      <c r="F976" s="238"/>
      <c r="G976" s="222"/>
      <c r="J976" s="222"/>
      <c r="M976" s="238"/>
      <c r="O976" s="222"/>
      <c r="P976" s="238"/>
      <c r="X976" s="238"/>
    </row>
    <row r="977">
      <c r="B977" s="240"/>
      <c r="C977" s="222"/>
      <c r="F977" s="238"/>
      <c r="G977" s="222"/>
      <c r="J977" s="222"/>
      <c r="M977" s="238"/>
      <c r="O977" s="222"/>
      <c r="P977" s="238"/>
      <c r="X977" s="238"/>
    </row>
    <row r="978">
      <c r="B978" s="240"/>
      <c r="C978" s="222"/>
      <c r="F978" s="238"/>
      <c r="G978" s="222"/>
      <c r="J978" s="222"/>
      <c r="M978" s="238"/>
      <c r="O978" s="222"/>
      <c r="P978" s="238"/>
      <c r="X978" s="238"/>
    </row>
    <row r="979">
      <c r="B979" s="240"/>
      <c r="C979" s="222"/>
      <c r="F979" s="238"/>
      <c r="G979" s="222"/>
      <c r="J979" s="222"/>
      <c r="M979" s="238"/>
      <c r="O979" s="222"/>
      <c r="P979" s="238"/>
      <c r="X979" s="238"/>
    </row>
    <row r="980">
      <c r="B980" s="240"/>
      <c r="C980" s="222"/>
      <c r="F980" s="238"/>
      <c r="G980" s="222"/>
      <c r="J980" s="222"/>
      <c r="M980" s="238"/>
      <c r="O980" s="222"/>
      <c r="P980" s="238"/>
      <c r="X980" s="238"/>
    </row>
    <row r="981">
      <c r="B981" s="240"/>
      <c r="C981" s="222"/>
      <c r="F981" s="238"/>
      <c r="G981" s="222"/>
      <c r="J981" s="222"/>
      <c r="M981" s="238"/>
      <c r="O981" s="222"/>
      <c r="P981" s="238"/>
      <c r="X981" s="238"/>
    </row>
    <row r="982">
      <c r="B982" s="240"/>
      <c r="C982" s="222"/>
      <c r="F982" s="238"/>
      <c r="G982" s="222"/>
      <c r="J982" s="222"/>
      <c r="M982" s="238"/>
      <c r="O982" s="222"/>
      <c r="P982" s="238"/>
      <c r="X982" s="238"/>
    </row>
    <row r="983">
      <c r="B983" s="240"/>
      <c r="C983" s="222"/>
      <c r="F983" s="238"/>
      <c r="G983" s="222"/>
      <c r="J983" s="222"/>
      <c r="M983" s="238"/>
      <c r="O983" s="222"/>
      <c r="P983" s="238"/>
      <c r="X983" s="238"/>
    </row>
    <row r="984">
      <c r="B984" s="240"/>
      <c r="C984" s="222"/>
      <c r="F984" s="238"/>
      <c r="G984" s="222"/>
      <c r="J984" s="222"/>
      <c r="M984" s="238"/>
      <c r="O984" s="222"/>
      <c r="P984" s="238"/>
      <c r="X984" s="238"/>
    </row>
    <row r="985">
      <c r="B985" s="240"/>
      <c r="C985" s="222"/>
      <c r="F985" s="238"/>
      <c r="G985" s="222"/>
      <c r="J985" s="222"/>
      <c r="M985" s="238"/>
      <c r="O985" s="222"/>
      <c r="P985" s="238"/>
      <c r="X985" s="238"/>
    </row>
    <row r="986">
      <c r="B986" s="240"/>
      <c r="C986" s="222"/>
      <c r="F986" s="238"/>
      <c r="G986" s="222"/>
      <c r="J986" s="222"/>
      <c r="M986" s="238"/>
      <c r="O986" s="222"/>
      <c r="P986" s="238"/>
      <c r="X986" s="238"/>
    </row>
    <row r="987">
      <c r="B987" s="240"/>
      <c r="C987" s="222"/>
      <c r="F987" s="238"/>
      <c r="G987" s="222"/>
      <c r="J987" s="222"/>
      <c r="M987" s="238"/>
      <c r="O987" s="222"/>
      <c r="P987" s="238"/>
      <c r="X987" s="238"/>
    </row>
    <row r="988">
      <c r="B988" s="240"/>
      <c r="C988" s="222"/>
      <c r="F988" s="238"/>
      <c r="G988" s="222"/>
      <c r="J988" s="222"/>
      <c r="M988" s="238"/>
      <c r="O988" s="222"/>
      <c r="P988" s="238"/>
      <c r="X988" s="238"/>
    </row>
    <row r="989">
      <c r="B989" s="240"/>
      <c r="C989" s="222"/>
      <c r="F989" s="238"/>
      <c r="G989" s="222"/>
      <c r="J989" s="222"/>
      <c r="M989" s="238"/>
      <c r="O989" s="222"/>
      <c r="P989" s="238"/>
      <c r="X989" s="238"/>
    </row>
    <row r="990">
      <c r="B990" s="240"/>
      <c r="C990" s="222"/>
      <c r="F990" s="238"/>
      <c r="G990" s="222"/>
      <c r="J990" s="222"/>
      <c r="M990" s="238"/>
      <c r="O990" s="222"/>
      <c r="P990" s="238"/>
      <c r="X990" s="238"/>
    </row>
    <row r="991">
      <c r="B991" s="240"/>
      <c r="C991" s="222"/>
      <c r="F991" s="238"/>
      <c r="G991" s="222"/>
      <c r="J991" s="222"/>
      <c r="M991" s="238"/>
      <c r="O991" s="222"/>
      <c r="P991" s="238"/>
      <c r="X991" s="238"/>
    </row>
    <row r="992">
      <c r="B992" s="240"/>
      <c r="C992" s="222"/>
      <c r="F992" s="238"/>
      <c r="G992" s="222"/>
      <c r="J992" s="222"/>
      <c r="M992" s="238"/>
      <c r="O992" s="222"/>
      <c r="P992" s="238"/>
      <c r="X992" s="238"/>
    </row>
    <row r="993">
      <c r="B993" s="240"/>
      <c r="C993" s="222"/>
      <c r="F993" s="238"/>
      <c r="G993" s="222"/>
      <c r="J993" s="222"/>
      <c r="M993" s="238"/>
      <c r="O993" s="222"/>
      <c r="P993" s="238"/>
      <c r="X993" s="238"/>
    </row>
    <row r="994">
      <c r="B994" s="240"/>
      <c r="C994" s="222"/>
      <c r="F994" s="238"/>
      <c r="G994" s="222"/>
      <c r="J994" s="222"/>
      <c r="M994" s="238"/>
      <c r="O994" s="222"/>
      <c r="P994" s="238"/>
      <c r="X994" s="238"/>
    </row>
    <row r="995">
      <c r="B995" s="240"/>
      <c r="C995" s="222"/>
      <c r="F995" s="238"/>
      <c r="G995" s="222"/>
      <c r="J995" s="222"/>
      <c r="M995" s="238"/>
      <c r="O995" s="222"/>
      <c r="P995" s="238"/>
      <c r="X995" s="238"/>
    </row>
    <row r="996">
      <c r="B996" s="240"/>
      <c r="C996" s="222"/>
      <c r="F996" s="238"/>
      <c r="G996" s="222"/>
      <c r="J996" s="222"/>
      <c r="M996" s="238"/>
      <c r="O996" s="222"/>
      <c r="P996" s="238"/>
      <c r="X996" s="238"/>
    </row>
    <row r="997">
      <c r="B997" s="240"/>
      <c r="C997" s="222"/>
      <c r="F997" s="238"/>
      <c r="G997" s="222"/>
      <c r="J997" s="222"/>
      <c r="M997" s="238"/>
      <c r="O997" s="222"/>
      <c r="P997" s="238"/>
      <c r="X997" s="238"/>
    </row>
    <row r="998">
      <c r="B998" s="240"/>
      <c r="C998" s="222"/>
      <c r="F998" s="238"/>
      <c r="G998" s="222"/>
      <c r="J998" s="222"/>
      <c r="M998" s="238"/>
      <c r="O998" s="222"/>
      <c r="P998" s="238"/>
      <c r="X998" s="238"/>
    </row>
    <row r="999">
      <c r="B999" s="240"/>
      <c r="C999" s="222"/>
      <c r="F999" s="238"/>
      <c r="G999" s="222"/>
      <c r="J999" s="222"/>
      <c r="M999" s="238"/>
      <c r="O999" s="222"/>
      <c r="P999" s="238"/>
      <c r="X999" s="238"/>
    </row>
    <row r="1000">
      <c r="B1000" s="240"/>
      <c r="C1000" s="222"/>
      <c r="F1000" s="238"/>
      <c r="G1000" s="222"/>
      <c r="J1000" s="222"/>
      <c r="M1000" s="238"/>
      <c r="O1000" s="222"/>
      <c r="P1000" s="238"/>
      <c r="X1000" s="238"/>
    </row>
  </sheetData>
  <conditionalFormatting sqref="I3:I56">
    <cfRule type="colorScale" priority="1">
      <colorScale>
        <cfvo type="min"/>
        <cfvo type="max"/>
        <color rgb="FFFFFFFF"/>
        <color rgb="FFE67C73"/>
      </colorScale>
    </cfRule>
  </conditionalFormatting>
  <conditionalFormatting sqref="L3:L55 W3:W56">
    <cfRule type="colorScale" priority="2">
      <colorScale>
        <cfvo type="min"/>
        <cfvo type="max"/>
        <color rgb="FFFFFFFF"/>
        <color rgb="FFE67C73"/>
      </colorScale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4.0" ySplit="11.0" topLeftCell="O12" activePane="bottomRight" state="frozen"/>
      <selection activeCell="O1" sqref="O1" pane="topRight"/>
      <selection activeCell="A12" sqref="A12" pane="bottomLeft"/>
      <selection activeCell="O12" sqref="O12" pane="bottomRight"/>
    </sheetView>
  </sheetViews>
  <sheetFormatPr customHeight="1" defaultColWidth="12.63" defaultRowHeight="15.0"/>
  <cols>
    <col customWidth="1" min="1" max="1" width="30.63"/>
    <col customWidth="1" hidden="1" min="2" max="2" width="30.38"/>
    <col customWidth="1" min="3" max="3" width="19.5"/>
    <col customWidth="1" min="4" max="4" width="2.88"/>
    <col customWidth="1" min="5" max="6" width="10.88"/>
    <col customWidth="1" hidden="1" min="7" max="8" width="10.88"/>
    <col customWidth="1" hidden="1" min="9" max="9" width="8.13"/>
    <col customWidth="1" hidden="1" min="10" max="12" width="12.13"/>
    <col customWidth="1" hidden="1" min="13" max="13" width="14.25"/>
    <col customWidth="1" hidden="1" min="14" max="14" width="9.75"/>
    <col customWidth="1" min="15" max="15" width="3.75"/>
    <col customWidth="1" hidden="1" min="16" max="16" width="15.88"/>
    <col customWidth="1" hidden="1" min="17" max="17" width="2.75"/>
    <col customWidth="1" hidden="1" min="18" max="18" width="15.88"/>
    <col customWidth="1" hidden="1" min="19" max="19" width="2.75"/>
    <col customWidth="1" hidden="1" min="20" max="20" width="15.88"/>
    <col customWidth="1" hidden="1" min="21" max="21" width="2.75"/>
    <col customWidth="1" hidden="1" min="22" max="22" width="15.88"/>
    <col customWidth="1" hidden="1" min="23" max="23" width="9.25"/>
    <col customWidth="1" hidden="1" min="24" max="24" width="2.88"/>
    <col customWidth="1" min="25" max="25" width="15.88"/>
    <col customWidth="1" min="26" max="28" width="9.25"/>
    <col customWidth="1" min="29" max="29" width="16.75"/>
    <col customWidth="1" min="30" max="30" width="9.25"/>
    <col customWidth="1" min="31" max="31" width="6.25"/>
    <col customWidth="1" min="32" max="32" width="9.25"/>
    <col customWidth="1" min="33" max="33" width="4.75"/>
    <col customWidth="1" min="34" max="34" width="19.63"/>
    <col customWidth="1" min="35" max="35" width="9.25"/>
    <col customWidth="1" min="36" max="36" width="9.13"/>
    <col customWidth="1" min="37" max="37" width="9.63"/>
    <col customWidth="1" min="38" max="38" width="5.63"/>
    <col customWidth="1" hidden="1" min="39" max="39" width="33.63"/>
    <col customWidth="1" hidden="1" min="40" max="40" width="9.25"/>
    <col customWidth="1" hidden="1" min="41" max="41" width="6.63"/>
    <col customWidth="1" hidden="1" min="42" max="42" width="32.25"/>
    <col customWidth="1" hidden="1" min="43" max="43" width="12.25"/>
    <col customWidth="1" hidden="1" min="44" max="44" width="3.38"/>
    <col customWidth="1" hidden="1" min="45" max="45" width="29.25"/>
    <col customWidth="1" hidden="1" min="46" max="46" width="12.25"/>
    <col customWidth="1" hidden="1" min="47" max="47" width="3.38"/>
    <col customWidth="1" hidden="1" min="48" max="48" width="29.25"/>
    <col customWidth="1" hidden="1" min="49" max="49" width="12.25"/>
    <col customWidth="1" hidden="1" min="50" max="50" width="5.25"/>
    <col customWidth="1" hidden="1" min="51" max="51" width="29.25"/>
    <col customWidth="1" hidden="1" min="52" max="52" width="12.25"/>
    <col customWidth="1" hidden="1" min="53" max="53" width="11.38"/>
    <col customWidth="1" hidden="1" min="54" max="54" width="29.38"/>
    <col customWidth="1" hidden="1" min="55" max="56" width="14.38"/>
  </cols>
  <sheetData>
    <row r="1" ht="29.25" customHeight="1">
      <c r="A1" s="4" t="s">
        <v>3</v>
      </c>
      <c r="B1" s="5"/>
      <c r="C1" s="3"/>
      <c r="D1" s="3"/>
      <c r="E1" s="3"/>
      <c r="F1" s="16"/>
      <c r="G1" s="5"/>
      <c r="H1" s="5"/>
      <c r="I1" s="3"/>
      <c r="J1" s="5"/>
      <c r="K1" s="5"/>
      <c r="L1" s="5"/>
      <c r="M1" s="5"/>
      <c r="N1" s="5"/>
      <c r="O1" s="6"/>
      <c r="P1" s="5"/>
      <c r="Q1" s="5"/>
      <c r="R1" s="5"/>
      <c r="S1" s="5"/>
      <c r="T1" s="5"/>
      <c r="U1" s="5"/>
      <c r="V1" s="5"/>
      <c r="W1" s="5"/>
      <c r="X1" s="5"/>
      <c r="Y1" s="7">
        <v>0.025</v>
      </c>
      <c r="Z1" s="5"/>
      <c r="AA1" s="5"/>
      <c r="AB1" s="5"/>
      <c r="AC1" s="8">
        <v>0.108</v>
      </c>
      <c r="AD1" s="5"/>
      <c r="AE1" s="9"/>
      <c r="AF1" s="5"/>
      <c r="AG1" s="5"/>
      <c r="AH1" s="8">
        <v>0.09</v>
      </c>
      <c r="AI1" s="5"/>
      <c r="AJ1" s="10"/>
      <c r="AK1" s="11"/>
      <c r="AL1" s="5"/>
      <c r="AM1" s="179" t="s">
        <v>4</v>
      </c>
      <c r="AP1" s="179" t="s">
        <v>211</v>
      </c>
      <c r="AS1" s="179" t="s">
        <v>212</v>
      </c>
      <c r="AV1" s="179" t="s">
        <v>212</v>
      </c>
      <c r="AY1" s="179" t="s">
        <v>212</v>
      </c>
    </row>
    <row r="2" ht="88.5" customHeight="1">
      <c r="A2" s="14" t="s">
        <v>213</v>
      </c>
      <c r="B2" s="14" t="s">
        <v>214</v>
      </c>
      <c r="C2" s="15" t="s">
        <v>215</v>
      </c>
      <c r="D2" s="15"/>
      <c r="E2" s="3" t="s">
        <v>10</v>
      </c>
      <c r="F2" s="16" t="s">
        <v>11</v>
      </c>
      <c r="G2" s="3" t="s">
        <v>12</v>
      </c>
      <c r="H2" s="3" t="s">
        <v>13</v>
      </c>
      <c r="I2" s="15" t="s">
        <v>14</v>
      </c>
      <c r="J2" s="17" t="s">
        <v>15</v>
      </c>
      <c r="K2" s="17" t="s">
        <v>16</v>
      </c>
      <c r="L2" s="17" t="s">
        <v>17</v>
      </c>
      <c r="M2" s="3" t="s">
        <v>18</v>
      </c>
      <c r="N2" s="3" t="s">
        <v>19</v>
      </c>
      <c r="O2" s="18"/>
      <c r="P2" s="19" t="s">
        <v>20</v>
      </c>
      <c r="Q2" s="20"/>
      <c r="R2" s="19" t="s">
        <v>21</v>
      </c>
      <c r="S2" s="20"/>
      <c r="T2" s="19" t="s">
        <v>22</v>
      </c>
      <c r="U2" s="20"/>
      <c r="V2" s="21" t="s">
        <v>23</v>
      </c>
      <c r="W2" s="22" t="s">
        <v>24</v>
      </c>
      <c r="X2" s="22"/>
      <c r="Y2" s="21" t="s">
        <v>25</v>
      </c>
      <c r="Z2" s="22" t="s">
        <v>24</v>
      </c>
      <c r="AA2" s="23" t="s">
        <v>26</v>
      </c>
      <c r="AB2" s="23" t="s">
        <v>27</v>
      </c>
      <c r="AC2" s="21" t="s">
        <v>28</v>
      </c>
      <c r="AD2" s="22" t="s">
        <v>24</v>
      </c>
      <c r="AE2" s="24" t="s">
        <v>26</v>
      </c>
      <c r="AF2" s="23" t="s">
        <v>27</v>
      </c>
      <c r="AG2" s="25"/>
      <c r="AH2" s="26" t="s">
        <v>29</v>
      </c>
      <c r="AI2" s="22" t="s">
        <v>24</v>
      </c>
      <c r="AJ2" s="27" t="s">
        <v>26</v>
      </c>
      <c r="AK2" s="7"/>
      <c r="AL2" s="20"/>
      <c r="AM2" s="28" t="s">
        <v>30</v>
      </c>
      <c r="AN2" s="29" t="s">
        <v>31</v>
      </c>
      <c r="AP2" s="250" t="s">
        <v>216</v>
      </c>
      <c r="AS2" s="250" t="s">
        <v>217</v>
      </c>
      <c r="AV2" s="250" t="s">
        <v>218</v>
      </c>
      <c r="AY2" s="250" t="s">
        <v>219</v>
      </c>
      <c r="BB2" s="250" t="s">
        <v>220</v>
      </c>
    </row>
    <row r="3" ht="12.75" customHeight="1">
      <c r="B3" s="4"/>
      <c r="C3" s="32"/>
      <c r="D3" s="32"/>
      <c r="E3" s="32"/>
      <c r="F3" s="33"/>
      <c r="G3" s="34"/>
      <c r="H3" s="34"/>
      <c r="I3" s="32"/>
      <c r="J3" s="4"/>
      <c r="K3" s="4"/>
      <c r="L3" s="4"/>
      <c r="M3" s="35"/>
      <c r="N3" s="34"/>
      <c r="O3" s="7"/>
      <c r="P3" s="7">
        <v>0.03</v>
      </c>
      <c r="Q3" s="36"/>
      <c r="R3" s="7">
        <v>0.065</v>
      </c>
      <c r="S3" s="36"/>
      <c r="T3" s="7">
        <v>0.065</v>
      </c>
      <c r="U3" s="36"/>
      <c r="V3" s="7">
        <v>0.025</v>
      </c>
      <c r="W3" s="37"/>
      <c r="X3" s="37"/>
      <c r="Y3" s="38" t="s">
        <v>37</v>
      </c>
      <c r="Z3" s="37"/>
      <c r="AA3" s="37"/>
      <c r="AB3" s="37"/>
      <c r="AC3" s="38" t="s">
        <v>37</v>
      </c>
      <c r="AD3" s="37"/>
      <c r="AE3" s="39"/>
      <c r="AF3" s="37"/>
      <c r="AG3" s="8"/>
      <c r="AH3" s="38"/>
      <c r="AI3" s="37"/>
      <c r="AJ3" s="8"/>
      <c r="AK3" s="8"/>
      <c r="AL3" s="40"/>
      <c r="AS3" s="42">
        <v>0.08</v>
      </c>
      <c r="AV3" s="42">
        <f>AS3</f>
        <v>0.08</v>
      </c>
      <c r="AY3" s="42">
        <f>AS3</f>
        <v>0.08</v>
      </c>
      <c r="BB3" s="42">
        <f>AS3</f>
        <v>0.08</v>
      </c>
    </row>
    <row r="4" ht="12.75" hidden="1" customHeight="1">
      <c r="A4" s="43" t="s">
        <v>38</v>
      </c>
      <c r="B4" s="43"/>
      <c r="C4" s="44"/>
      <c r="D4" s="44"/>
      <c r="E4" s="44"/>
      <c r="F4" s="45"/>
      <c r="G4" s="46"/>
      <c r="H4" s="46"/>
      <c r="I4" s="44"/>
      <c r="J4" s="43"/>
      <c r="K4" s="43"/>
      <c r="L4" s="43"/>
      <c r="M4" s="16"/>
      <c r="N4" s="46"/>
      <c r="O4" s="18"/>
      <c r="P4" s="18"/>
      <c r="Q4" s="47"/>
      <c r="R4" s="18"/>
      <c r="S4" s="47"/>
      <c r="T4" s="18"/>
      <c r="U4" s="47"/>
      <c r="V4" s="18"/>
      <c r="W4" s="48"/>
      <c r="X4" s="48"/>
      <c r="Y4" s="18"/>
      <c r="Z4" s="48"/>
      <c r="AA4" s="48"/>
      <c r="AB4" s="48"/>
      <c r="AC4" s="49"/>
      <c r="AD4" s="48"/>
      <c r="AE4" s="50"/>
      <c r="AF4" s="48"/>
      <c r="AG4" s="49"/>
      <c r="AH4" s="49"/>
      <c r="AI4" s="48"/>
      <c r="AJ4" s="8"/>
      <c r="AK4" s="8"/>
      <c r="AL4" s="29"/>
    </row>
    <row r="5" ht="12.75" hidden="1" customHeight="1">
      <c r="A5" s="43" t="s">
        <v>39</v>
      </c>
      <c r="B5" s="43"/>
      <c r="C5" s="44"/>
      <c r="D5" s="44"/>
      <c r="E5" s="44"/>
      <c r="F5" s="45"/>
      <c r="G5" s="46"/>
      <c r="H5" s="46"/>
      <c r="I5" s="44"/>
      <c r="J5" s="43"/>
      <c r="K5" s="43"/>
      <c r="L5" s="43"/>
      <c r="M5" s="16"/>
      <c r="N5" s="46"/>
      <c r="O5" s="18"/>
      <c r="P5" s="18"/>
      <c r="Q5" s="47"/>
      <c r="R5" s="18"/>
      <c r="S5" s="47"/>
      <c r="T5" s="18"/>
      <c r="U5" s="47"/>
      <c r="V5" s="18"/>
      <c r="W5" s="48"/>
      <c r="X5" s="48"/>
      <c r="Y5" s="18"/>
      <c r="Z5" s="48"/>
      <c r="AA5" s="48"/>
      <c r="AB5" s="48"/>
      <c r="AC5" s="29"/>
      <c r="AD5" s="48"/>
      <c r="AE5" s="50"/>
      <c r="AF5" s="48"/>
      <c r="AG5" s="29"/>
      <c r="AH5" s="29"/>
      <c r="AI5" s="48"/>
      <c r="AJ5" s="40"/>
      <c r="AK5" s="36"/>
      <c r="AL5" s="29"/>
    </row>
    <row r="6" ht="12.75" hidden="1" customHeight="1">
      <c r="A6" s="43" t="s">
        <v>40</v>
      </c>
      <c r="B6" s="43"/>
      <c r="C6" s="44"/>
      <c r="D6" s="44"/>
      <c r="E6" s="44"/>
      <c r="F6" s="45"/>
      <c r="G6" s="46"/>
      <c r="H6" s="46"/>
      <c r="I6" s="44"/>
      <c r="J6" s="43"/>
      <c r="K6" s="43"/>
      <c r="L6" s="43"/>
      <c r="M6" s="16"/>
      <c r="N6" s="46"/>
      <c r="O6" s="18"/>
      <c r="P6" s="18"/>
      <c r="Q6" s="47"/>
      <c r="R6" s="18"/>
      <c r="S6" s="47"/>
      <c r="T6" s="18"/>
      <c r="U6" s="47"/>
      <c r="V6" s="18"/>
      <c r="W6" s="48"/>
      <c r="X6" s="48"/>
      <c r="Y6" s="18"/>
      <c r="Z6" s="48"/>
      <c r="AA6" s="48"/>
      <c r="AB6" s="48"/>
      <c r="AC6" s="29"/>
      <c r="AD6" s="48"/>
      <c r="AE6" s="50"/>
      <c r="AF6" s="48"/>
      <c r="AG6" s="29"/>
      <c r="AH6" s="29"/>
      <c r="AI6" s="48"/>
      <c r="AJ6" s="40"/>
      <c r="AK6" s="36"/>
      <c r="AL6" s="29"/>
    </row>
    <row r="7" ht="12.75" customHeight="1">
      <c r="A7" s="43" t="s">
        <v>41</v>
      </c>
      <c r="B7" s="43"/>
      <c r="C7" s="44"/>
      <c r="D7" s="44"/>
      <c r="E7" s="44"/>
      <c r="F7" s="45"/>
      <c r="G7" s="46"/>
      <c r="H7" s="46"/>
      <c r="I7" s="44"/>
      <c r="J7" s="43"/>
      <c r="K7" s="43"/>
      <c r="L7" s="43"/>
      <c r="M7" s="16"/>
      <c r="N7" s="46"/>
      <c r="O7" s="18"/>
      <c r="P7" s="51">
        <f>P23</f>
        <v>1472.546174</v>
      </c>
      <c r="Q7" s="47"/>
      <c r="R7" s="51">
        <f>R23</f>
        <v>1568.261676</v>
      </c>
      <c r="S7" s="47"/>
      <c r="T7" s="51">
        <f>T23</f>
        <v>1568.261676</v>
      </c>
      <c r="U7" s="47"/>
      <c r="V7" s="51">
        <f>V23</f>
        <v>1662.820435</v>
      </c>
      <c r="W7" s="48"/>
      <c r="X7" s="48"/>
      <c r="Y7" s="51">
        <v>469.0</v>
      </c>
      <c r="Z7" s="48"/>
      <c r="AA7" s="48"/>
      <c r="AB7" s="48"/>
      <c r="AC7" s="51">
        <v>503.0</v>
      </c>
      <c r="AD7" s="48"/>
      <c r="AE7" s="50"/>
      <c r="AF7" s="48"/>
      <c r="AG7" s="51"/>
      <c r="AH7" s="51">
        <v>600.0</v>
      </c>
      <c r="AI7" s="48"/>
      <c r="AJ7" s="40"/>
      <c r="AK7" s="52">
        <f>SUM(AH7-AC7)/AC7</f>
        <v>0.1928429423</v>
      </c>
      <c r="AL7" s="29"/>
      <c r="AM7" s="51">
        <v>600.0</v>
      </c>
      <c r="AP7" s="51">
        <v>600.0</v>
      </c>
      <c r="AS7" s="51">
        <f>SUM(AP7*(1+AS3))</f>
        <v>648</v>
      </c>
      <c r="AV7" s="51">
        <f>SUM(AS7*(1+AV3))</f>
        <v>699.84</v>
      </c>
      <c r="AY7" s="51">
        <f>SUM(AV7*(1+AY3))</f>
        <v>755.8272</v>
      </c>
      <c r="BB7" s="51">
        <f>SUM(AY7*(1+BB3))</f>
        <v>816.293376</v>
      </c>
    </row>
    <row r="8" ht="12.75" hidden="1" customHeight="1">
      <c r="A8" s="43" t="s">
        <v>42</v>
      </c>
      <c r="B8" s="43"/>
      <c r="C8" s="44"/>
      <c r="D8" s="44"/>
      <c r="E8" s="44"/>
      <c r="F8" s="45"/>
      <c r="G8" s="46"/>
      <c r="H8" s="46"/>
      <c r="I8" s="44"/>
      <c r="J8" s="43"/>
      <c r="K8" s="43"/>
      <c r="L8" s="43"/>
      <c r="M8" s="16"/>
      <c r="N8" s="46"/>
      <c r="O8" s="18"/>
      <c r="P8" s="18"/>
      <c r="Q8" s="47"/>
      <c r="R8" s="18"/>
      <c r="S8" s="47"/>
      <c r="T8" s="18"/>
      <c r="U8" s="47"/>
      <c r="V8" s="18"/>
      <c r="W8" s="48"/>
      <c r="X8" s="48"/>
      <c r="Y8" s="18"/>
      <c r="Z8" s="48"/>
      <c r="AA8" s="48"/>
      <c r="AB8" s="48"/>
      <c r="AC8" s="29"/>
      <c r="AD8" s="48"/>
      <c r="AE8" s="50"/>
      <c r="AF8" s="48"/>
      <c r="AG8" s="29"/>
      <c r="AH8" s="29"/>
      <c r="AI8" s="48"/>
      <c r="AJ8" s="40"/>
      <c r="AK8" s="36"/>
      <c r="AL8" s="29"/>
      <c r="AP8" s="54">
        <v>1200.0</v>
      </c>
      <c r="AQ8" s="54"/>
      <c r="AR8" s="54"/>
      <c r="AS8" s="51">
        <f>SUM(AP8*(1+AS3))</f>
        <v>1296</v>
      </c>
      <c r="AV8" s="51">
        <f>SUM(AS8*(1+AV3))</f>
        <v>1399.68</v>
      </c>
      <c r="AY8" s="51">
        <f>SUM(AV8*(1+AY3))</f>
        <v>1511.6544</v>
      </c>
      <c r="BB8" s="51">
        <f>SUM(AY8*(1+BB3))</f>
        <v>1632.586752</v>
      </c>
    </row>
    <row r="9" ht="12.75" hidden="1" customHeight="1">
      <c r="A9" s="43"/>
      <c r="B9" s="43"/>
      <c r="C9" s="44"/>
      <c r="D9" s="44"/>
      <c r="E9" s="44"/>
      <c r="F9" s="45"/>
      <c r="G9" s="46"/>
      <c r="H9" s="46"/>
      <c r="I9" s="44"/>
      <c r="J9" s="43"/>
      <c r="K9" s="43"/>
      <c r="L9" s="43"/>
      <c r="M9" s="16"/>
      <c r="N9" s="46"/>
      <c r="O9" s="18"/>
      <c r="P9" s="18"/>
      <c r="Q9" s="47"/>
      <c r="R9" s="18"/>
      <c r="S9" s="47"/>
      <c r="T9" s="18"/>
      <c r="U9" s="47"/>
      <c r="V9" s="18"/>
      <c r="W9" s="48"/>
      <c r="X9" s="48"/>
      <c r="Y9" s="18"/>
      <c r="Z9" s="48"/>
      <c r="AA9" s="48"/>
      <c r="AB9" s="48"/>
      <c r="AC9" s="29"/>
      <c r="AD9" s="48"/>
      <c r="AE9" s="50"/>
      <c r="AF9" s="48"/>
      <c r="AG9" s="29"/>
      <c r="AH9" s="29"/>
      <c r="AI9" s="48"/>
      <c r="AJ9" s="40"/>
      <c r="AK9" s="36"/>
      <c r="AL9" s="29"/>
    </row>
    <row r="10" ht="10.5" hidden="1" customHeight="1">
      <c r="A10" s="43"/>
      <c r="B10" s="43"/>
      <c r="C10" s="44"/>
      <c r="D10" s="44"/>
      <c r="E10" s="44"/>
      <c r="F10" s="45"/>
      <c r="G10" s="46"/>
      <c r="H10" s="46"/>
      <c r="I10" s="44"/>
      <c r="J10" s="43"/>
      <c r="K10" s="43"/>
      <c r="L10" s="43"/>
      <c r="M10" s="16"/>
      <c r="N10" s="46"/>
      <c r="O10" s="18"/>
      <c r="P10" s="18"/>
      <c r="Q10" s="47"/>
      <c r="R10" s="18"/>
      <c r="S10" s="47"/>
      <c r="T10" s="18"/>
      <c r="U10" s="47"/>
      <c r="V10" s="18"/>
      <c r="W10" s="48"/>
      <c r="X10" s="48"/>
      <c r="Y10" s="18"/>
      <c r="Z10" s="48"/>
      <c r="AA10" s="48"/>
      <c r="AB10" s="48"/>
      <c r="AC10" s="29"/>
      <c r="AD10" s="48"/>
      <c r="AE10" s="50"/>
      <c r="AF10" s="48"/>
      <c r="AG10" s="29"/>
      <c r="AH10" s="29"/>
      <c r="AI10" s="48"/>
      <c r="AJ10" s="40"/>
      <c r="AK10" s="36"/>
      <c r="AL10" s="29"/>
    </row>
    <row r="11" ht="12.75" hidden="1" customHeight="1">
      <c r="A11" s="43" t="s">
        <v>43</v>
      </c>
      <c r="B11" s="43"/>
      <c r="C11" s="44"/>
      <c r="D11" s="44"/>
      <c r="E11" s="44"/>
      <c r="F11" s="45"/>
      <c r="G11" s="46"/>
      <c r="H11" s="46"/>
      <c r="I11" s="44"/>
      <c r="J11" s="29"/>
      <c r="K11" s="29"/>
      <c r="L11" s="29"/>
      <c r="M11" s="16"/>
      <c r="N11" s="46"/>
      <c r="O11" s="18"/>
      <c r="P11" s="18"/>
      <c r="Q11" s="47"/>
      <c r="R11" s="48"/>
      <c r="S11" s="47"/>
      <c r="T11" s="48"/>
      <c r="U11" s="47"/>
      <c r="V11" s="48"/>
      <c r="W11" s="48"/>
      <c r="X11" s="48"/>
      <c r="Y11" s="48"/>
      <c r="Z11" s="48"/>
      <c r="AA11" s="48"/>
      <c r="AB11" s="48"/>
      <c r="AC11" s="29"/>
      <c r="AD11" s="48"/>
      <c r="AE11" s="50"/>
      <c r="AF11" s="48"/>
      <c r="AG11" s="29"/>
      <c r="AH11" s="29"/>
      <c r="AI11" s="48"/>
      <c r="AJ11" s="40"/>
      <c r="AK11" s="36"/>
      <c r="AL11" s="29"/>
    </row>
    <row r="12" ht="12.75" hidden="1" customHeight="1">
      <c r="A12" s="43" t="s">
        <v>44</v>
      </c>
      <c r="B12" s="43"/>
      <c r="C12" s="44"/>
      <c r="D12" s="44"/>
      <c r="E12" s="44"/>
      <c r="F12" s="45"/>
      <c r="G12" s="46"/>
      <c r="H12" s="46"/>
      <c r="I12" s="44"/>
      <c r="J12" s="29"/>
      <c r="K12" s="29"/>
      <c r="L12" s="29"/>
      <c r="M12" s="16"/>
      <c r="N12" s="46"/>
      <c r="O12" s="18"/>
      <c r="P12" s="18"/>
      <c r="Q12" s="47"/>
      <c r="R12" s="48"/>
      <c r="S12" s="47"/>
      <c r="T12" s="48"/>
      <c r="U12" s="47"/>
      <c r="V12" s="48"/>
      <c r="W12" s="48"/>
      <c r="X12" s="48"/>
      <c r="Y12" s="48"/>
      <c r="Z12" s="48"/>
      <c r="AA12" s="48"/>
      <c r="AB12" s="48"/>
      <c r="AC12" s="29"/>
      <c r="AD12" s="48"/>
      <c r="AE12" s="50"/>
      <c r="AF12" s="48"/>
      <c r="AG12" s="29"/>
      <c r="AH12" s="29"/>
      <c r="AI12" s="48"/>
      <c r="AJ12" s="40"/>
      <c r="AK12" s="36"/>
      <c r="AL12" s="29"/>
    </row>
    <row r="13" ht="41.25" customHeight="1">
      <c r="A13" s="55" t="s">
        <v>45</v>
      </c>
      <c r="B13" s="56" t="s">
        <v>46</v>
      </c>
      <c r="C13" s="57" t="s">
        <v>47</v>
      </c>
      <c r="D13" s="58"/>
      <c r="E13" s="59">
        <v>934.0</v>
      </c>
      <c r="F13" s="59">
        <v>856.0</v>
      </c>
      <c r="G13" s="60">
        <f t="shared" ref="G13:G53" si="1">+(E13/$E$72)</f>
        <v>0.003582936934</v>
      </c>
      <c r="H13" s="60">
        <f t="shared" ref="H13:H53" si="2">+(F13/$F$72)</f>
        <v>0.003306117089</v>
      </c>
      <c r="I13" s="47">
        <f t="shared" ref="I13:I53" si="3">SUM(H13-G13)</f>
        <v>-0.0002768198451</v>
      </c>
      <c r="J13" s="29">
        <v>7736.0</v>
      </c>
      <c r="K13" s="29">
        <v>7202.0</v>
      </c>
      <c r="L13" s="29">
        <v>6818.0</v>
      </c>
      <c r="M13" s="61">
        <f t="shared" ref="M13:M53" si="4">AVERAGE(J13:L13)</f>
        <v>7252</v>
      </c>
      <c r="N13" s="62">
        <f t="shared" ref="N13:N53" si="5">+(M13/$M$72)</f>
        <v>0.06641694676</v>
      </c>
      <c r="O13" s="18"/>
      <c r="P13" s="63">
        <v>4908.487248</v>
      </c>
      <c r="Q13" s="29"/>
      <c r="R13" s="63">
        <v>5227.53891912</v>
      </c>
      <c r="S13" s="29"/>
      <c r="T13" s="63">
        <v>5227.53891912</v>
      </c>
      <c r="U13" s="29"/>
      <c r="V13" s="63">
        <v>5397.75379151825</v>
      </c>
      <c r="W13" s="48">
        <f t="shared" ref="W13:W16" si="6">SUM(V13/$F13)</f>
        <v>6.30578714</v>
      </c>
      <c r="X13" s="48"/>
      <c r="Y13" s="63">
        <v>5022.85951744692</v>
      </c>
      <c r="Z13" s="48">
        <f t="shared" ref="Z13:Z16" si="7">SUM(Y13/$F13)</f>
        <v>5.867826539</v>
      </c>
      <c r="AA13" s="63">
        <f t="shared" ref="AA13:AA53" si="8">SUM(Y13-V13)</f>
        <v>-374.8942741</v>
      </c>
      <c r="AB13" s="64">
        <f t="shared" ref="AB13:AB53" si="9">SUM(Y13-V13)/V13</f>
        <v>-0.06945375587</v>
      </c>
      <c r="AC13" s="65">
        <v>3940.65568605497</v>
      </c>
      <c r="AD13" s="48">
        <v>4.66953162452456</v>
      </c>
      <c r="AE13" s="66">
        <v>-374.894274071328</v>
      </c>
      <c r="AF13" s="47">
        <f t="shared" ref="AF13:AF53" si="10">SUM(AC13-Y13)/Y13</f>
        <v>-0.2154557235</v>
      </c>
      <c r="AG13" s="67"/>
      <c r="AH13" s="65">
        <v>3425.0</v>
      </c>
      <c r="AI13" s="48">
        <f t="shared" ref="AI13:AI16" si="11">SUM(AH13/$F13)</f>
        <v>4.001168224</v>
      </c>
      <c r="AJ13" s="68">
        <f t="shared" ref="AJ13:AJ16" si="12">SUM(AH13-AC13)</f>
        <v>-515.6556861</v>
      </c>
      <c r="AK13" s="36">
        <f t="shared" ref="AK13:AK18" si="13">SUM(AH13-AC13)/AC13</f>
        <v>-0.130855301</v>
      </c>
      <c r="AL13" s="29"/>
      <c r="AM13" s="69">
        <f t="shared" ref="AM13:AM16" si="14">SUM(F13*$AO$13)</f>
        <v>3424</v>
      </c>
      <c r="AN13" s="69">
        <f t="shared" ref="AN13:AN16" si="15">SUM(AM13-AC13)</f>
        <v>-516.6556861</v>
      </c>
      <c r="AO13" s="70">
        <v>4.0</v>
      </c>
      <c r="AP13" s="71">
        <f t="shared" ref="AP13:AP16" si="16">SUM($AC13+($AN13*0.25))</f>
        <v>3811.491765</v>
      </c>
      <c r="AQ13" s="69">
        <f t="shared" ref="AQ13:AQ18" si="17">SUM(AP13-AC13)</f>
        <v>-129.1639215</v>
      </c>
      <c r="AS13" s="71">
        <f t="shared" ref="AS13:AS16" si="18">SUM(AP13+($AN13*0.25))</f>
        <v>3682.327843</v>
      </c>
      <c r="AT13" s="69">
        <f t="shared" ref="AT13:AT57" si="19">SUM(AS13-AP13)</f>
        <v>-129.1639215</v>
      </c>
      <c r="AV13" s="71">
        <f t="shared" ref="AV13:AV16" si="20">SUM(AS13+($AN13*0.25))</f>
        <v>3553.163922</v>
      </c>
      <c r="AW13" s="69">
        <f t="shared" ref="AW13:AW57" si="21">SUM(AV13-AS13)</f>
        <v>-129.1639215</v>
      </c>
      <c r="AY13" s="72">
        <f t="shared" ref="AY13:AY16" si="22">SUM(AV13+($AN13*0.25))</f>
        <v>3424</v>
      </c>
      <c r="AZ13" s="69">
        <f t="shared" ref="AZ13:AZ57" si="23">SUM(AY13-AV13)</f>
        <v>-129.1639215</v>
      </c>
      <c r="BA13" s="73">
        <f t="shared" ref="BA13:BA16" si="24">SUM(AY13/F13)</f>
        <v>4</v>
      </c>
      <c r="BB13" s="74">
        <f>AY13*(1+(0.5*BB$3))</f>
        <v>3560.96</v>
      </c>
      <c r="BC13" s="69">
        <f t="shared" ref="BC13:BC57" si="25">SUM(BB13-AY13)</f>
        <v>136.96</v>
      </c>
      <c r="BD13" s="73">
        <f t="shared" ref="BD13:BD16" si="26">SUM(BB13/F13)</f>
        <v>4.16</v>
      </c>
    </row>
    <row r="14" ht="41.25" customHeight="1">
      <c r="A14" s="55" t="s">
        <v>48</v>
      </c>
      <c r="B14" s="75" t="s">
        <v>49</v>
      </c>
      <c r="C14" s="57" t="s">
        <v>50</v>
      </c>
      <c r="D14" s="58"/>
      <c r="E14" s="59">
        <v>1556.0</v>
      </c>
      <c r="F14" s="59">
        <v>1515.0</v>
      </c>
      <c r="G14" s="60">
        <f t="shared" si="1"/>
        <v>0.005969004143</v>
      </c>
      <c r="H14" s="60">
        <f t="shared" si="2"/>
        <v>0.005851363773</v>
      </c>
      <c r="I14" s="47">
        <f t="shared" si="3"/>
        <v>-0.0001176403697</v>
      </c>
      <c r="J14" s="29">
        <v>4438.0</v>
      </c>
      <c r="K14" s="29">
        <v>2541.0</v>
      </c>
      <c r="L14" s="29">
        <v>1310.0</v>
      </c>
      <c r="M14" s="61">
        <f t="shared" si="4"/>
        <v>2763</v>
      </c>
      <c r="N14" s="62">
        <f t="shared" si="5"/>
        <v>0.02530474682</v>
      </c>
      <c r="O14" s="18"/>
      <c r="P14" s="63">
        <v>6135.60906</v>
      </c>
      <c r="Q14" s="29"/>
      <c r="R14" s="63">
        <v>6534.4236489</v>
      </c>
      <c r="S14" s="29"/>
      <c r="T14" s="63">
        <v>6534.4236489</v>
      </c>
      <c r="U14" s="29"/>
      <c r="V14" s="63">
        <v>6747.19223939781</v>
      </c>
      <c r="W14" s="48">
        <f t="shared" si="6"/>
        <v>4.453592237</v>
      </c>
      <c r="X14" s="48"/>
      <c r="Y14" s="63">
        <v>6403.72619814153</v>
      </c>
      <c r="Z14" s="48">
        <f t="shared" si="7"/>
        <v>4.226881979</v>
      </c>
      <c r="AA14" s="63">
        <f t="shared" si="8"/>
        <v>-343.4660413</v>
      </c>
      <c r="AB14" s="64">
        <f t="shared" si="9"/>
        <v>-0.05090503265</v>
      </c>
      <c r="AC14" s="65">
        <v>5213.52715339298</v>
      </c>
      <c r="AD14" s="48">
        <v>3.63503852306993</v>
      </c>
      <c r="AE14" s="66">
        <v>-343.466041256287</v>
      </c>
      <c r="AF14" s="47">
        <f t="shared" si="10"/>
        <v>-0.1858603894</v>
      </c>
      <c r="AG14" s="67"/>
      <c r="AH14" s="65">
        <v>6060.0</v>
      </c>
      <c r="AI14" s="48">
        <f t="shared" si="11"/>
        <v>4</v>
      </c>
      <c r="AJ14" s="68">
        <f t="shared" si="12"/>
        <v>846.4728466</v>
      </c>
      <c r="AK14" s="36">
        <f t="shared" si="13"/>
        <v>0.1623608781</v>
      </c>
      <c r="AL14" s="29"/>
      <c r="AM14" s="69">
        <f t="shared" si="14"/>
        <v>6060</v>
      </c>
      <c r="AN14" s="69">
        <f t="shared" si="15"/>
        <v>846.4728466</v>
      </c>
      <c r="AP14" s="71">
        <f t="shared" si="16"/>
        <v>5425.145365</v>
      </c>
      <c r="AQ14" s="69">
        <f t="shared" si="17"/>
        <v>211.6182117</v>
      </c>
      <c r="AS14" s="71">
        <f t="shared" si="18"/>
        <v>5636.763577</v>
      </c>
      <c r="AT14" s="69">
        <f t="shared" si="19"/>
        <v>211.6182117</v>
      </c>
      <c r="AV14" s="71">
        <f t="shared" si="20"/>
        <v>5848.381788</v>
      </c>
      <c r="AW14" s="69">
        <f t="shared" si="21"/>
        <v>211.6182117</v>
      </c>
      <c r="AY14" s="72">
        <f t="shared" si="22"/>
        <v>6060</v>
      </c>
      <c r="AZ14" s="69">
        <f t="shared" si="23"/>
        <v>211.6182117</v>
      </c>
      <c r="BA14" s="73">
        <f t="shared" si="24"/>
        <v>4</v>
      </c>
      <c r="BB14" s="74">
        <f t="shared" ref="BB14:BB15" si="27">AY14*(1+BB$3)</f>
        <v>6544.8</v>
      </c>
      <c r="BC14" s="69">
        <f t="shared" si="25"/>
        <v>484.8</v>
      </c>
      <c r="BD14" s="73">
        <f t="shared" si="26"/>
        <v>4.32</v>
      </c>
    </row>
    <row r="15" ht="41.25" customHeight="1">
      <c r="A15" s="55" t="s">
        <v>51</v>
      </c>
      <c r="B15" s="56" t="s">
        <v>52</v>
      </c>
      <c r="C15" s="57" t="s">
        <v>50</v>
      </c>
      <c r="D15" s="76"/>
      <c r="E15" s="59">
        <v>1584.0</v>
      </c>
      <c r="F15" s="59">
        <v>1715.0</v>
      </c>
      <c r="G15" s="60">
        <f t="shared" si="1"/>
        <v>0.006076415529</v>
      </c>
      <c r="H15" s="60">
        <f t="shared" si="2"/>
        <v>0.006623821037</v>
      </c>
      <c r="I15" s="47">
        <f t="shared" si="3"/>
        <v>0.0005474055085</v>
      </c>
      <c r="J15" s="29">
        <v>2443.0</v>
      </c>
      <c r="K15" s="29">
        <v>1271.0</v>
      </c>
      <c r="L15" s="29">
        <v>696.0</v>
      </c>
      <c r="M15" s="61">
        <f t="shared" si="4"/>
        <v>1470</v>
      </c>
      <c r="N15" s="62">
        <f t="shared" si="5"/>
        <v>0.01346289461</v>
      </c>
      <c r="O15" s="18"/>
      <c r="P15" s="63">
        <v>4908.487248</v>
      </c>
      <c r="Q15" s="29"/>
      <c r="R15" s="63">
        <v>5227.53891912</v>
      </c>
      <c r="S15" s="29"/>
      <c r="T15" s="63">
        <v>5227.53891912</v>
      </c>
      <c r="U15" s="29"/>
      <c r="V15" s="63">
        <v>5397.75379151825</v>
      </c>
      <c r="W15" s="48">
        <f t="shared" si="6"/>
        <v>3.147378304</v>
      </c>
      <c r="X15" s="48"/>
      <c r="Y15" s="63">
        <v>5488.61107061124</v>
      </c>
      <c r="Z15" s="48">
        <f t="shared" si="7"/>
        <v>3.200356309</v>
      </c>
      <c r="AA15" s="63">
        <f t="shared" si="8"/>
        <v>90.85727909</v>
      </c>
      <c r="AB15" s="64">
        <f t="shared" si="9"/>
        <v>0.01683242375</v>
      </c>
      <c r="AC15" s="65">
        <v>4738.16894488568</v>
      </c>
      <c r="AD15" s="48">
        <v>3.0290348071806</v>
      </c>
      <c r="AE15" s="66">
        <v>90.8572790929938</v>
      </c>
      <c r="AF15" s="47">
        <f t="shared" si="10"/>
        <v>-0.1367271457</v>
      </c>
      <c r="AG15" s="67"/>
      <c r="AH15" s="65">
        <v>6861.0</v>
      </c>
      <c r="AI15" s="48">
        <f t="shared" si="11"/>
        <v>4.00058309</v>
      </c>
      <c r="AJ15" s="68">
        <f t="shared" si="12"/>
        <v>2122.831055</v>
      </c>
      <c r="AK15" s="36">
        <f t="shared" si="13"/>
        <v>0.4480277254</v>
      </c>
      <c r="AL15" s="29"/>
      <c r="AM15" s="69">
        <f t="shared" si="14"/>
        <v>6860</v>
      </c>
      <c r="AN15" s="69">
        <f t="shared" si="15"/>
        <v>2121.831055</v>
      </c>
      <c r="AP15" s="71">
        <f t="shared" si="16"/>
        <v>5268.626709</v>
      </c>
      <c r="AQ15" s="69">
        <f t="shared" si="17"/>
        <v>530.4577638</v>
      </c>
      <c r="AS15" s="71">
        <f t="shared" si="18"/>
        <v>5799.084472</v>
      </c>
      <c r="AT15" s="69">
        <f t="shared" si="19"/>
        <v>530.4577638</v>
      </c>
      <c r="AV15" s="71">
        <f t="shared" si="20"/>
        <v>6329.542236</v>
      </c>
      <c r="AW15" s="69">
        <f t="shared" si="21"/>
        <v>530.4577638</v>
      </c>
      <c r="AY15" s="72">
        <f t="shared" si="22"/>
        <v>6860</v>
      </c>
      <c r="AZ15" s="69">
        <f t="shared" si="23"/>
        <v>530.4577638</v>
      </c>
      <c r="BA15" s="73">
        <f t="shared" si="24"/>
        <v>4</v>
      </c>
      <c r="BB15" s="74">
        <f t="shared" si="27"/>
        <v>7408.8</v>
      </c>
      <c r="BC15" s="69">
        <f t="shared" si="25"/>
        <v>548.8</v>
      </c>
      <c r="BD15" s="73">
        <f t="shared" si="26"/>
        <v>4.32</v>
      </c>
    </row>
    <row r="16" ht="41.25" customHeight="1">
      <c r="A16" s="55" t="s">
        <v>53</v>
      </c>
      <c r="B16" s="56" t="s">
        <v>54</v>
      </c>
      <c r="C16" s="57" t="s">
        <v>50</v>
      </c>
      <c r="D16" s="58"/>
      <c r="E16" s="59">
        <v>1802.0</v>
      </c>
      <c r="F16" s="59">
        <v>1779.0</v>
      </c>
      <c r="G16" s="60">
        <f t="shared" si="1"/>
        <v>0.006912689888</v>
      </c>
      <c r="H16" s="60">
        <f t="shared" si="2"/>
        <v>0.006871007362</v>
      </c>
      <c r="I16" s="47">
        <f t="shared" si="3"/>
        <v>-0.00004168252647</v>
      </c>
      <c r="J16" s="29">
        <v>4283.0</v>
      </c>
      <c r="K16" s="29">
        <v>1955.0</v>
      </c>
      <c r="L16" s="29">
        <v>1223.0</v>
      </c>
      <c r="M16" s="61">
        <f t="shared" si="4"/>
        <v>2487</v>
      </c>
      <c r="N16" s="62">
        <f t="shared" si="5"/>
        <v>0.02277701966</v>
      </c>
      <c r="O16" s="18"/>
      <c r="P16" s="63">
        <v>6135.60906</v>
      </c>
      <c r="Q16" s="29"/>
      <c r="R16" s="63">
        <v>6534.4236489</v>
      </c>
      <c r="S16" s="29"/>
      <c r="T16" s="63">
        <v>6534.4236489</v>
      </c>
      <c r="U16" s="29"/>
      <c r="V16" s="63">
        <v>6747.19223939781</v>
      </c>
      <c r="W16" s="48">
        <f t="shared" si="6"/>
        <v>3.792688162</v>
      </c>
      <c r="X16" s="48"/>
      <c r="Y16" s="63">
        <v>7023.67654811424</v>
      </c>
      <c r="Z16" s="48">
        <f t="shared" si="7"/>
        <v>3.948103737</v>
      </c>
      <c r="AA16" s="63">
        <f t="shared" si="8"/>
        <v>276.4843087</v>
      </c>
      <c r="AB16" s="64">
        <f t="shared" si="9"/>
        <v>0.04097768359</v>
      </c>
      <c r="AC16" s="65">
        <v>6607.84926015419</v>
      </c>
      <c r="AD16" s="48">
        <v>3.62855685282292</v>
      </c>
      <c r="AE16" s="66">
        <v>276.484308716427</v>
      </c>
      <c r="AF16" s="47">
        <f t="shared" si="10"/>
        <v>-0.05920364998</v>
      </c>
      <c r="AG16" s="67"/>
      <c r="AH16" s="65">
        <v>7115.0</v>
      </c>
      <c r="AI16" s="48">
        <f t="shared" si="11"/>
        <v>3.999437886</v>
      </c>
      <c r="AJ16" s="68">
        <f t="shared" si="12"/>
        <v>507.1507398</v>
      </c>
      <c r="AK16" s="36">
        <f t="shared" si="13"/>
        <v>0.07674974411</v>
      </c>
      <c r="AL16" s="29"/>
      <c r="AM16" s="69">
        <f t="shared" si="14"/>
        <v>7116</v>
      </c>
      <c r="AN16" s="69">
        <f t="shared" si="15"/>
        <v>508.1507398</v>
      </c>
      <c r="AP16" s="71">
        <f t="shared" si="16"/>
        <v>6734.886945</v>
      </c>
      <c r="AQ16" s="69">
        <f t="shared" si="17"/>
        <v>127.037685</v>
      </c>
      <c r="AS16" s="71">
        <f t="shared" si="18"/>
        <v>6861.92463</v>
      </c>
      <c r="AT16" s="69">
        <f t="shared" si="19"/>
        <v>127.037685</v>
      </c>
      <c r="AV16" s="71">
        <f t="shared" si="20"/>
        <v>6988.962315</v>
      </c>
      <c r="AW16" s="69">
        <f t="shared" si="21"/>
        <v>127.037685</v>
      </c>
      <c r="AY16" s="72">
        <f t="shared" si="22"/>
        <v>7116</v>
      </c>
      <c r="AZ16" s="69">
        <f t="shared" si="23"/>
        <v>127.037685</v>
      </c>
      <c r="BA16" s="73">
        <f t="shared" si="24"/>
        <v>4</v>
      </c>
      <c r="BB16" s="74">
        <f>AY16*(1+(0.5*BB$3))</f>
        <v>7400.64</v>
      </c>
      <c r="BC16" s="69">
        <f t="shared" si="25"/>
        <v>284.64</v>
      </c>
      <c r="BD16" s="73">
        <f t="shared" si="26"/>
        <v>4.16</v>
      </c>
    </row>
    <row r="17" ht="12.75" customHeight="1">
      <c r="A17" s="77" t="s">
        <v>55</v>
      </c>
      <c r="B17" s="78" t="s">
        <v>56</v>
      </c>
      <c r="C17" s="79" t="s">
        <v>57</v>
      </c>
      <c r="D17" s="79"/>
      <c r="E17" s="59">
        <v>1.0</v>
      </c>
      <c r="F17" s="59">
        <v>1.0</v>
      </c>
      <c r="G17" s="60">
        <f t="shared" si="1"/>
        <v>0.000003836120915</v>
      </c>
      <c r="H17" s="60">
        <f t="shared" si="2"/>
        <v>0.000003862286319</v>
      </c>
      <c r="I17" s="47">
        <f t="shared" si="3"/>
        <v>0.00000002616540448</v>
      </c>
      <c r="J17" s="29">
        <v>1.0</v>
      </c>
      <c r="K17" s="29">
        <v>1.0</v>
      </c>
      <c r="L17" s="29">
        <v>1.0</v>
      </c>
      <c r="M17" s="61">
        <f t="shared" si="4"/>
        <v>1</v>
      </c>
      <c r="N17" s="62">
        <f t="shared" si="5"/>
        <v>0.00000915843171</v>
      </c>
      <c r="O17" s="18"/>
      <c r="P17" s="63">
        <v>368.1365436</v>
      </c>
      <c r="Q17" s="29"/>
      <c r="R17" s="63">
        <v>392.065418934</v>
      </c>
      <c r="S17" s="29"/>
      <c r="T17" s="63">
        <v>392.065418934</v>
      </c>
      <c r="U17" s="29"/>
      <c r="V17" s="63">
        <v>424.0</v>
      </c>
      <c r="W17" s="48"/>
      <c r="X17" s="48"/>
      <c r="Y17" s="63">
        <v>468.889189590487</v>
      </c>
      <c r="Z17" s="48"/>
      <c r="AA17" s="63">
        <f t="shared" si="8"/>
        <v>44.88918959</v>
      </c>
      <c r="AB17" s="64">
        <f t="shared" si="9"/>
        <v>0.1058707302</v>
      </c>
      <c r="AC17" s="80">
        <v>503.483121186674</v>
      </c>
      <c r="AD17" s="48"/>
      <c r="AE17" s="66">
        <v>44.8891895904874</v>
      </c>
      <c r="AF17" s="47">
        <f t="shared" si="10"/>
        <v>0.07377847979</v>
      </c>
      <c r="AG17" s="67"/>
      <c r="AH17" s="80">
        <f>AH7</f>
        <v>600</v>
      </c>
      <c r="AI17" s="48"/>
      <c r="AJ17" s="68"/>
      <c r="AK17" s="36">
        <f t="shared" si="13"/>
        <v>0.1916983405</v>
      </c>
      <c r="AL17" s="29"/>
      <c r="AM17" s="53">
        <f>AM7</f>
        <v>600</v>
      </c>
      <c r="AN17" s="87">
        <v>600.0</v>
      </c>
      <c r="AP17" s="53">
        <f>AP7</f>
        <v>600</v>
      </c>
      <c r="AQ17" s="69">
        <f t="shared" si="17"/>
        <v>96.51687881</v>
      </c>
      <c r="AS17" s="53">
        <f>AS7</f>
        <v>648</v>
      </c>
      <c r="AT17" s="69">
        <f t="shared" si="19"/>
        <v>48</v>
      </c>
      <c r="AV17" s="53">
        <f>AV7</f>
        <v>699.84</v>
      </c>
      <c r="AW17" s="69">
        <f t="shared" si="21"/>
        <v>51.84</v>
      </c>
      <c r="AY17" s="53">
        <f>AY7</f>
        <v>755.8272</v>
      </c>
      <c r="AZ17" s="69">
        <f t="shared" si="23"/>
        <v>55.9872</v>
      </c>
      <c r="BB17" s="82">
        <f>BB7</f>
        <v>816.293376</v>
      </c>
      <c r="BC17" s="69">
        <f t="shared" si="25"/>
        <v>60.466176</v>
      </c>
      <c r="BD17" s="73"/>
    </row>
    <row r="18" ht="12.75" customHeight="1">
      <c r="A18" s="77" t="s">
        <v>58</v>
      </c>
      <c r="B18" s="83" t="s">
        <v>59</v>
      </c>
      <c r="C18" s="79" t="s">
        <v>57</v>
      </c>
      <c r="D18" s="79"/>
      <c r="E18" s="59">
        <v>1.0</v>
      </c>
      <c r="F18" s="59">
        <v>1.0</v>
      </c>
      <c r="G18" s="60">
        <f t="shared" si="1"/>
        <v>0.000003836120915</v>
      </c>
      <c r="H18" s="60">
        <f t="shared" si="2"/>
        <v>0.000003862286319</v>
      </c>
      <c r="I18" s="47">
        <f t="shared" si="3"/>
        <v>0.00000002616540448</v>
      </c>
      <c r="J18" s="29">
        <v>1.0</v>
      </c>
      <c r="K18" s="29">
        <v>1.0</v>
      </c>
      <c r="L18" s="29">
        <v>1.0</v>
      </c>
      <c r="M18" s="61">
        <f t="shared" si="4"/>
        <v>1</v>
      </c>
      <c r="N18" s="62">
        <f t="shared" si="5"/>
        <v>0.00000915843171</v>
      </c>
      <c r="O18" s="18"/>
      <c r="P18" s="63">
        <v>368.1365436</v>
      </c>
      <c r="Q18" s="29"/>
      <c r="R18" s="63">
        <v>392.065418934</v>
      </c>
      <c r="S18" s="29"/>
      <c r="T18" s="63">
        <v>392.065418934</v>
      </c>
      <c r="U18" s="29"/>
      <c r="V18" s="63">
        <v>424.0</v>
      </c>
      <c r="W18" s="48"/>
      <c r="X18" s="48"/>
      <c r="Y18" s="63">
        <v>468.889189590487</v>
      </c>
      <c r="Z18" s="48"/>
      <c r="AA18" s="63">
        <f t="shared" si="8"/>
        <v>44.88918959</v>
      </c>
      <c r="AB18" s="64">
        <f t="shared" si="9"/>
        <v>0.1058707302</v>
      </c>
      <c r="AC18" s="80">
        <v>503.483121186674</v>
      </c>
      <c r="AD18" s="48"/>
      <c r="AE18" s="66">
        <v>44.8891895904874</v>
      </c>
      <c r="AF18" s="47">
        <f t="shared" si="10"/>
        <v>0.07377847979</v>
      </c>
      <c r="AG18" s="67"/>
      <c r="AH18" s="80">
        <f>AH7</f>
        <v>600</v>
      </c>
      <c r="AI18" s="48"/>
      <c r="AJ18" s="68"/>
      <c r="AK18" s="36">
        <f t="shared" si="13"/>
        <v>0.1916983405</v>
      </c>
      <c r="AL18" s="29"/>
      <c r="AM18" s="53">
        <f>AM7</f>
        <v>600</v>
      </c>
      <c r="AN18" s="87">
        <v>600.0</v>
      </c>
      <c r="AP18" s="53">
        <f>AP7</f>
        <v>600</v>
      </c>
      <c r="AQ18" s="69">
        <f t="shared" si="17"/>
        <v>96.51687881</v>
      </c>
      <c r="AS18" s="53">
        <f>AS7</f>
        <v>648</v>
      </c>
      <c r="AT18" s="69">
        <f t="shared" si="19"/>
        <v>48</v>
      </c>
      <c r="AV18" s="53">
        <f>AV7</f>
        <v>699.84</v>
      </c>
      <c r="AW18" s="69">
        <f t="shared" si="21"/>
        <v>51.84</v>
      </c>
      <c r="AY18" s="53">
        <f>AY7</f>
        <v>755.8272</v>
      </c>
      <c r="AZ18" s="69">
        <f t="shared" si="23"/>
        <v>55.9872</v>
      </c>
      <c r="BB18" s="82">
        <f>BB7</f>
        <v>816.293376</v>
      </c>
      <c r="BC18" s="69">
        <f t="shared" si="25"/>
        <v>60.466176</v>
      </c>
      <c r="BD18" s="73"/>
    </row>
    <row r="19" ht="12.75" customHeight="1">
      <c r="A19" s="84" t="s">
        <v>60</v>
      </c>
      <c r="B19" s="83" t="s">
        <v>61</v>
      </c>
      <c r="C19" s="79" t="s">
        <v>57</v>
      </c>
      <c r="D19" s="85"/>
      <c r="E19" s="59">
        <v>2.0</v>
      </c>
      <c r="F19" s="59">
        <v>2.0</v>
      </c>
      <c r="G19" s="60">
        <f t="shared" si="1"/>
        <v>0.000007672241829</v>
      </c>
      <c r="H19" s="60">
        <f t="shared" si="2"/>
        <v>0.000007724572638</v>
      </c>
      <c r="I19" s="47">
        <f t="shared" si="3"/>
        <v>0.00000005233080896</v>
      </c>
      <c r="J19" s="29">
        <v>2.0</v>
      </c>
      <c r="K19" s="29">
        <v>2.0</v>
      </c>
      <c r="L19" s="29">
        <v>2.0</v>
      </c>
      <c r="M19" s="61">
        <f t="shared" si="4"/>
        <v>2</v>
      </c>
      <c r="N19" s="62">
        <f t="shared" si="5"/>
        <v>0.00001831686342</v>
      </c>
      <c r="O19" s="18"/>
      <c r="P19" s="63">
        <v>368.1365436</v>
      </c>
      <c r="Q19" s="29"/>
      <c r="R19" s="63">
        <v>392.065418934</v>
      </c>
      <c r="S19" s="29"/>
      <c r="T19" s="63">
        <v>392.065418934</v>
      </c>
      <c r="U19" s="29"/>
      <c r="V19" s="63">
        <v>424.0</v>
      </c>
      <c r="W19" s="48"/>
      <c r="X19" s="48"/>
      <c r="Y19" s="63">
        <v>468.889189590487</v>
      </c>
      <c r="Z19" s="48"/>
      <c r="AA19" s="63">
        <f t="shared" si="8"/>
        <v>44.88918959</v>
      </c>
      <c r="AB19" s="64">
        <f t="shared" si="9"/>
        <v>0.1058707302</v>
      </c>
      <c r="AC19" s="80">
        <v>503.483121186674</v>
      </c>
      <c r="AD19" s="48"/>
      <c r="AE19" s="66">
        <v>44.8891895904874</v>
      </c>
      <c r="AF19" s="47">
        <f t="shared" si="10"/>
        <v>0.07377847979</v>
      </c>
      <c r="AG19" s="67"/>
      <c r="AH19" s="86"/>
      <c r="AI19" s="48"/>
      <c r="AJ19" s="68"/>
      <c r="AK19" s="36"/>
      <c r="AL19" s="29"/>
      <c r="AM19" s="87"/>
      <c r="AN19" s="87"/>
      <c r="AP19" s="87"/>
      <c r="AQ19" s="69"/>
      <c r="AS19" s="87"/>
      <c r="AT19" s="69">
        <f t="shared" si="19"/>
        <v>0</v>
      </c>
      <c r="AV19" s="87"/>
      <c r="AW19" s="69">
        <f t="shared" si="21"/>
        <v>0</v>
      </c>
      <c r="AY19" s="87"/>
      <c r="AZ19" s="69">
        <f t="shared" si="23"/>
        <v>0</v>
      </c>
      <c r="BB19" s="82"/>
      <c r="BC19" s="69">
        <f t="shared" si="25"/>
        <v>0</v>
      </c>
      <c r="BD19" s="73"/>
    </row>
    <row r="20" ht="12.75" customHeight="1">
      <c r="A20" s="84" t="s">
        <v>62</v>
      </c>
      <c r="B20" s="83" t="s">
        <v>63</v>
      </c>
      <c r="C20" s="79" t="s">
        <v>57</v>
      </c>
      <c r="D20" s="85"/>
      <c r="E20" s="59">
        <v>2.0</v>
      </c>
      <c r="F20" s="59">
        <v>2.0</v>
      </c>
      <c r="G20" s="60">
        <f t="shared" si="1"/>
        <v>0.000007672241829</v>
      </c>
      <c r="H20" s="60">
        <f t="shared" si="2"/>
        <v>0.000007724572638</v>
      </c>
      <c r="I20" s="47">
        <f t="shared" si="3"/>
        <v>0.00000005233080896</v>
      </c>
      <c r="J20" s="29">
        <v>2.0</v>
      </c>
      <c r="K20" s="29">
        <v>2.0</v>
      </c>
      <c r="L20" s="29">
        <v>2.0</v>
      </c>
      <c r="M20" s="61">
        <f t="shared" si="4"/>
        <v>2</v>
      </c>
      <c r="N20" s="62">
        <f t="shared" si="5"/>
        <v>0.00001831686342</v>
      </c>
      <c r="O20" s="18"/>
      <c r="P20" s="63">
        <v>368.1365436</v>
      </c>
      <c r="Q20" s="29"/>
      <c r="R20" s="63">
        <v>392.065418934</v>
      </c>
      <c r="S20" s="29"/>
      <c r="T20" s="63">
        <v>392.065418934</v>
      </c>
      <c r="U20" s="29"/>
      <c r="V20" s="63">
        <v>424.0</v>
      </c>
      <c r="W20" s="48"/>
      <c r="X20" s="48"/>
      <c r="Y20" s="63">
        <v>468.889189590487</v>
      </c>
      <c r="Z20" s="48"/>
      <c r="AA20" s="63">
        <f t="shared" si="8"/>
        <v>44.88918959</v>
      </c>
      <c r="AB20" s="64">
        <f t="shared" si="9"/>
        <v>0.1058707302</v>
      </c>
      <c r="AC20" s="80">
        <v>503.483121186674</v>
      </c>
      <c r="AD20" s="48"/>
      <c r="AE20" s="66">
        <v>44.8891895904874</v>
      </c>
      <c r="AF20" s="47">
        <f t="shared" si="10"/>
        <v>0.07377847979</v>
      </c>
      <c r="AG20" s="67"/>
      <c r="AH20" s="80">
        <f>AH7</f>
        <v>600</v>
      </c>
      <c r="AI20" s="48"/>
      <c r="AJ20" s="68"/>
      <c r="AK20" s="36">
        <f>SUM(AH20-AC20)/AC20</f>
        <v>0.1916983405</v>
      </c>
      <c r="AL20" s="29"/>
      <c r="AM20" s="53">
        <f>AM7</f>
        <v>600</v>
      </c>
      <c r="AN20" s="87">
        <v>600.0</v>
      </c>
      <c r="AP20" s="53">
        <f>AP7</f>
        <v>600</v>
      </c>
      <c r="AQ20" s="69">
        <f>SUM(AP20-AC20)</f>
        <v>96.51687881</v>
      </c>
      <c r="AS20" s="53">
        <f>AS7</f>
        <v>648</v>
      </c>
      <c r="AT20" s="69">
        <f t="shared" si="19"/>
        <v>48</v>
      </c>
      <c r="AV20" s="53">
        <f>AV7</f>
        <v>699.84</v>
      </c>
      <c r="AW20" s="69">
        <f t="shared" si="21"/>
        <v>51.84</v>
      </c>
      <c r="AY20" s="53">
        <f>AY7</f>
        <v>755.8272</v>
      </c>
      <c r="AZ20" s="69">
        <f t="shared" si="23"/>
        <v>55.9872</v>
      </c>
      <c r="BB20" s="82">
        <f>BB7</f>
        <v>816.293376</v>
      </c>
      <c r="BC20" s="69">
        <f t="shared" si="25"/>
        <v>60.466176</v>
      </c>
      <c r="BD20" s="73"/>
    </row>
    <row r="21" ht="12.75" customHeight="1">
      <c r="A21" s="84" t="s">
        <v>64</v>
      </c>
      <c r="B21" s="78" t="s">
        <v>65</v>
      </c>
      <c r="C21" s="79" t="s">
        <v>57</v>
      </c>
      <c r="D21" s="85"/>
      <c r="E21" s="59">
        <v>2.0</v>
      </c>
      <c r="F21" s="59">
        <v>2.0</v>
      </c>
      <c r="G21" s="60">
        <f t="shared" si="1"/>
        <v>0.000007672241829</v>
      </c>
      <c r="H21" s="60">
        <f t="shared" si="2"/>
        <v>0.000007724572638</v>
      </c>
      <c r="I21" s="47">
        <f t="shared" si="3"/>
        <v>0.00000005233080896</v>
      </c>
      <c r="J21" s="29">
        <v>2.0</v>
      </c>
      <c r="K21" s="29">
        <v>2.0</v>
      </c>
      <c r="L21" s="29">
        <v>2.0</v>
      </c>
      <c r="M21" s="61">
        <f t="shared" si="4"/>
        <v>2</v>
      </c>
      <c r="N21" s="62">
        <f t="shared" si="5"/>
        <v>0.00001831686342</v>
      </c>
      <c r="O21" s="18"/>
      <c r="P21" s="63">
        <v>368.1365436</v>
      </c>
      <c r="Q21" s="29"/>
      <c r="R21" s="63">
        <v>392.065418934</v>
      </c>
      <c r="S21" s="29"/>
      <c r="T21" s="63">
        <v>392.065418934</v>
      </c>
      <c r="U21" s="29"/>
      <c r="V21" s="63">
        <v>424.0</v>
      </c>
      <c r="W21" s="48"/>
      <c r="X21" s="48"/>
      <c r="Y21" s="63">
        <v>468.889189590487</v>
      </c>
      <c r="Z21" s="48"/>
      <c r="AA21" s="63">
        <f t="shared" si="8"/>
        <v>44.88918959</v>
      </c>
      <c r="AB21" s="64">
        <f t="shared" si="9"/>
        <v>0.1058707302</v>
      </c>
      <c r="AC21" s="80">
        <v>503.483121186674</v>
      </c>
      <c r="AD21" s="48"/>
      <c r="AE21" s="66">
        <v>44.8891895904874</v>
      </c>
      <c r="AF21" s="47">
        <f t="shared" si="10"/>
        <v>0.07377847979</v>
      </c>
      <c r="AG21" s="67"/>
      <c r="AH21" s="86"/>
      <c r="AI21" s="48"/>
      <c r="AJ21" s="88"/>
      <c r="AK21" s="36"/>
      <c r="AL21" s="29"/>
      <c r="AM21" s="87"/>
      <c r="AN21" s="87"/>
      <c r="AP21" s="87"/>
      <c r="AQ21" s="69"/>
      <c r="AS21" s="87"/>
      <c r="AT21" s="69">
        <f t="shared" si="19"/>
        <v>0</v>
      </c>
      <c r="AV21" s="87"/>
      <c r="AW21" s="69">
        <f t="shared" si="21"/>
        <v>0</v>
      </c>
      <c r="AY21" s="87"/>
      <c r="AZ21" s="69">
        <f t="shared" si="23"/>
        <v>0</v>
      </c>
      <c r="BB21" s="82"/>
      <c r="BC21" s="69">
        <f t="shared" si="25"/>
        <v>0</v>
      </c>
      <c r="BD21" s="73"/>
    </row>
    <row r="22" ht="15.75" customHeight="1">
      <c r="A22" s="84" t="s">
        <v>66</v>
      </c>
      <c r="B22" s="83" t="s">
        <v>67</v>
      </c>
      <c r="C22" s="79" t="s">
        <v>57</v>
      </c>
      <c r="D22" s="85"/>
      <c r="E22" s="59">
        <v>2.0</v>
      </c>
      <c r="F22" s="59">
        <v>2.0</v>
      </c>
      <c r="G22" s="60">
        <f t="shared" si="1"/>
        <v>0.000007672241829</v>
      </c>
      <c r="H22" s="60">
        <f t="shared" si="2"/>
        <v>0.000007724572638</v>
      </c>
      <c r="I22" s="47">
        <f t="shared" si="3"/>
        <v>0.00000005233080896</v>
      </c>
      <c r="J22" s="29">
        <v>2.0</v>
      </c>
      <c r="K22" s="29">
        <v>2.0</v>
      </c>
      <c r="L22" s="29">
        <v>2.0</v>
      </c>
      <c r="M22" s="61">
        <f t="shared" si="4"/>
        <v>2</v>
      </c>
      <c r="N22" s="62">
        <f t="shared" si="5"/>
        <v>0.00001831686342</v>
      </c>
      <c r="O22" s="18"/>
      <c r="P22" s="63">
        <v>368.1365436</v>
      </c>
      <c r="Q22" s="29"/>
      <c r="R22" s="63">
        <v>392.065418934</v>
      </c>
      <c r="S22" s="29"/>
      <c r="T22" s="63">
        <v>392.065418934</v>
      </c>
      <c r="U22" s="29"/>
      <c r="V22" s="63">
        <v>424.0</v>
      </c>
      <c r="W22" s="48"/>
      <c r="X22" s="48"/>
      <c r="Y22" s="63">
        <v>468.889189590487</v>
      </c>
      <c r="Z22" s="48"/>
      <c r="AA22" s="63">
        <f t="shared" si="8"/>
        <v>44.88918959</v>
      </c>
      <c r="AB22" s="64">
        <f t="shared" si="9"/>
        <v>0.1058707302</v>
      </c>
      <c r="AC22" s="80">
        <v>503.483121186674</v>
      </c>
      <c r="AD22" s="48"/>
      <c r="AE22" s="66">
        <v>44.8891895904874</v>
      </c>
      <c r="AF22" s="47">
        <f t="shared" si="10"/>
        <v>0.07377847979</v>
      </c>
      <c r="AG22" s="67"/>
      <c r="AH22" s="80">
        <f>AH7</f>
        <v>600</v>
      </c>
      <c r="AI22" s="48"/>
      <c r="AJ22" s="68"/>
      <c r="AK22" s="36">
        <f t="shared" ref="AK22:AK53" si="28">SUM(AH22-AC22)/AC22</f>
        <v>0.1916983405</v>
      </c>
      <c r="AL22" s="29"/>
      <c r="AM22" s="53">
        <f>AM7</f>
        <v>600</v>
      </c>
      <c r="AN22" s="87">
        <v>600.0</v>
      </c>
      <c r="AP22" s="53">
        <f>AP7</f>
        <v>600</v>
      </c>
      <c r="AQ22" s="69">
        <f t="shared" ref="AQ22:AQ39" si="29">SUM(AP22-AC22)</f>
        <v>96.51687881</v>
      </c>
      <c r="AS22" s="53">
        <f>AS7</f>
        <v>648</v>
      </c>
      <c r="AT22" s="69">
        <f t="shared" si="19"/>
        <v>48</v>
      </c>
      <c r="AV22" s="53">
        <f>AV7</f>
        <v>699.84</v>
      </c>
      <c r="AW22" s="69">
        <f t="shared" si="21"/>
        <v>51.84</v>
      </c>
      <c r="AY22" s="53">
        <f>AY7</f>
        <v>755.8272</v>
      </c>
      <c r="AZ22" s="69">
        <f t="shared" si="23"/>
        <v>55.9872</v>
      </c>
      <c r="BB22" s="82">
        <f>BB7</f>
        <v>816.293376</v>
      </c>
      <c r="BC22" s="69">
        <f t="shared" si="25"/>
        <v>60.466176</v>
      </c>
      <c r="BD22" s="73"/>
    </row>
    <row r="23" ht="15.75" customHeight="1">
      <c r="A23" s="84" t="s">
        <v>68</v>
      </c>
      <c r="B23" s="83" t="s">
        <v>69</v>
      </c>
      <c r="C23" s="89" t="s">
        <v>70</v>
      </c>
      <c r="D23" s="85"/>
      <c r="E23" s="59">
        <v>826.0</v>
      </c>
      <c r="F23" s="59">
        <v>816.0</v>
      </c>
      <c r="G23" s="60">
        <f t="shared" si="1"/>
        <v>0.003168635875</v>
      </c>
      <c r="H23" s="60">
        <f t="shared" si="2"/>
        <v>0.003151625636</v>
      </c>
      <c r="I23" s="47">
        <f t="shared" si="3"/>
        <v>-0.00001701023909</v>
      </c>
      <c r="J23" s="29">
        <v>820.0</v>
      </c>
      <c r="K23" s="29">
        <v>635.0</v>
      </c>
      <c r="L23" s="29">
        <v>528.0</v>
      </c>
      <c r="M23" s="61">
        <f t="shared" si="4"/>
        <v>661</v>
      </c>
      <c r="N23" s="62">
        <f t="shared" si="5"/>
        <v>0.00605372336</v>
      </c>
      <c r="O23" s="18"/>
      <c r="P23" s="63">
        <v>1472.5461744</v>
      </c>
      <c r="Q23" s="29"/>
      <c r="R23" s="63">
        <v>1568.261675736</v>
      </c>
      <c r="S23" s="29"/>
      <c r="T23" s="63">
        <v>1568.261675736</v>
      </c>
      <c r="U23" s="29"/>
      <c r="V23" s="63">
        <v>1662.82043453589</v>
      </c>
      <c r="W23" s="48">
        <f t="shared" ref="W23:W53" si="30">SUM(V23/$F23)</f>
        <v>2.03777014</v>
      </c>
      <c r="X23" s="48"/>
      <c r="Y23" s="63">
        <v>1865.13394019092</v>
      </c>
      <c r="Z23" s="48">
        <f t="shared" ref="Z23:Z53" si="31">SUM(Y23/$F23)</f>
        <v>2.285703358</v>
      </c>
      <c r="AA23" s="63">
        <f t="shared" si="8"/>
        <v>202.3135057</v>
      </c>
      <c r="AB23" s="64">
        <f t="shared" si="9"/>
        <v>0.1216688835</v>
      </c>
      <c r="AC23" s="65">
        <v>2026.44659706734</v>
      </c>
      <c r="AD23" s="48">
        <v>2.25167075274558</v>
      </c>
      <c r="AE23" s="66">
        <v>202.313505655031</v>
      </c>
      <c r="AF23" s="47">
        <f t="shared" si="10"/>
        <v>0.08648851077</v>
      </c>
      <c r="AG23" s="67"/>
      <c r="AH23" s="65">
        <v>2098.79492900306</v>
      </c>
      <c r="AI23" s="48">
        <f t="shared" ref="AI23:AI53" si="32">SUM(AH23/$F23)</f>
        <v>2.572052609</v>
      </c>
      <c r="AJ23" s="68">
        <f t="shared" ref="AJ23:AJ39" si="33">SUM(AH23-AC23)</f>
        <v>72.34833194</v>
      </c>
      <c r="AK23" s="36">
        <f t="shared" si="28"/>
        <v>0.03570206688</v>
      </c>
      <c r="AL23" s="29"/>
      <c r="AM23" s="90">
        <v>1200.0</v>
      </c>
      <c r="AN23" s="69">
        <f t="shared" ref="AN23:AN39" si="34">SUM(AM23-AC23)</f>
        <v>-826.4465971</v>
      </c>
      <c r="AO23" s="70">
        <v>1.0</v>
      </c>
      <c r="AP23" s="71">
        <f t="shared" ref="AP23:AP39" si="35">SUM($AC23+($AN23*0.25))</f>
        <v>1819.834948</v>
      </c>
      <c r="AQ23" s="69">
        <f t="shared" si="29"/>
        <v>-206.6116493</v>
      </c>
      <c r="AS23" s="71">
        <f t="shared" ref="AS23:AS32" si="36">SUM(AP23+($AN23*0.25))</f>
        <v>1613.223299</v>
      </c>
      <c r="AT23" s="69">
        <f t="shared" si="19"/>
        <v>-206.6116493</v>
      </c>
      <c r="AV23" s="71">
        <f>SUM(AS23+($AN23*0.25))</f>
        <v>1406.611649</v>
      </c>
      <c r="AW23" s="69">
        <f t="shared" si="21"/>
        <v>-206.6116493</v>
      </c>
      <c r="AY23" s="91">
        <f t="shared" ref="AY23:AY28" si="37">$AY$8</f>
        <v>1511.6544</v>
      </c>
      <c r="AZ23" s="69">
        <f t="shared" si="23"/>
        <v>105.0427507</v>
      </c>
      <c r="BB23" s="92">
        <f t="shared" ref="BB23:BB39" si="38">AY23*(1+BB$3)</f>
        <v>1632.586752</v>
      </c>
      <c r="BC23" s="69">
        <f t="shared" si="25"/>
        <v>120.932352</v>
      </c>
      <c r="BD23" s="73">
        <f t="shared" ref="BD23:BD57" si="39">SUM(BB23/F23)</f>
        <v>2.000719059</v>
      </c>
    </row>
    <row r="24" ht="15.75" customHeight="1">
      <c r="A24" s="93" t="s">
        <v>71</v>
      </c>
      <c r="B24" s="83" t="s">
        <v>72</v>
      </c>
      <c r="C24" s="89" t="s">
        <v>70</v>
      </c>
      <c r="D24" s="79"/>
      <c r="E24" s="59">
        <v>857.0</v>
      </c>
      <c r="F24" s="59">
        <v>843.0</v>
      </c>
      <c r="G24" s="60">
        <f t="shared" si="1"/>
        <v>0.003287555624</v>
      </c>
      <c r="H24" s="60">
        <f t="shared" si="2"/>
        <v>0.003255907367</v>
      </c>
      <c r="I24" s="47">
        <f t="shared" si="3"/>
        <v>-0.00003164825683</v>
      </c>
      <c r="J24" s="29">
        <v>385.0</v>
      </c>
      <c r="K24" s="29">
        <v>316.0</v>
      </c>
      <c r="L24" s="29">
        <v>237.0</v>
      </c>
      <c r="M24" s="61">
        <f t="shared" si="4"/>
        <v>312.6666667</v>
      </c>
      <c r="N24" s="62">
        <f t="shared" si="5"/>
        <v>0.002863536315</v>
      </c>
      <c r="O24" s="18"/>
      <c r="P24" s="94"/>
      <c r="Q24" s="29"/>
      <c r="R24" s="95">
        <v>1568.745</v>
      </c>
      <c r="S24" s="29"/>
      <c r="T24" s="95">
        <v>1568.745</v>
      </c>
      <c r="U24" s="29"/>
      <c r="V24" s="95">
        <v>1580.51203560078</v>
      </c>
      <c r="W24" s="48">
        <f t="shared" si="30"/>
        <v>1.874865997</v>
      </c>
      <c r="X24" s="48"/>
      <c r="Y24" s="95">
        <v>1730.90554536917</v>
      </c>
      <c r="Z24" s="48">
        <f t="shared" si="31"/>
        <v>2.053268737</v>
      </c>
      <c r="AA24" s="63">
        <f t="shared" si="8"/>
        <v>150.3935098</v>
      </c>
      <c r="AB24" s="64">
        <f t="shared" si="9"/>
        <v>0.09515492852</v>
      </c>
      <c r="AC24" s="65">
        <v>1852.84599608981</v>
      </c>
      <c r="AD24" s="48">
        <v>2.03237441726322</v>
      </c>
      <c r="AE24" s="66">
        <v>150.393509768397</v>
      </c>
      <c r="AF24" s="47">
        <f t="shared" si="10"/>
        <v>0.07044893411</v>
      </c>
      <c r="AG24" s="67"/>
      <c r="AH24" s="65">
        <v>2098.79492900306</v>
      </c>
      <c r="AI24" s="48">
        <f t="shared" si="32"/>
        <v>2.4896737</v>
      </c>
      <c r="AJ24" s="68">
        <f t="shared" si="33"/>
        <v>245.9489329</v>
      </c>
      <c r="AK24" s="36">
        <f t="shared" si="28"/>
        <v>0.1327411633</v>
      </c>
      <c r="AL24" s="29"/>
      <c r="AM24" s="90">
        <v>1200.0</v>
      </c>
      <c r="AN24" s="69">
        <f t="shared" si="34"/>
        <v>-652.8459961</v>
      </c>
      <c r="AP24" s="71">
        <f t="shared" si="35"/>
        <v>1689.634497</v>
      </c>
      <c r="AQ24" s="69">
        <f t="shared" si="29"/>
        <v>-163.211499</v>
      </c>
      <c r="AS24" s="71">
        <f t="shared" si="36"/>
        <v>1526.422998</v>
      </c>
      <c r="AT24" s="69">
        <f t="shared" si="19"/>
        <v>-163.211499</v>
      </c>
      <c r="AV24" s="91">
        <f t="shared" ref="AV24:AV27" si="40">$AV$8</f>
        <v>1399.68</v>
      </c>
      <c r="AW24" s="69">
        <f t="shared" si="21"/>
        <v>-126.742998</v>
      </c>
      <c r="AY24" s="91">
        <f t="shared" si="37"/>
        <v>1511.6544</v>
      </c>
      <c r="AZ24" s="69">
        <f t="shared" si="23"/>
        <v>111.9744</v>
      </c>
      <c r="BB24" s="92">
        <f t="shared" si="38"/>
        <v>1632.586752</v>
      </c>
      <c r="BC24" s="69">
        <f t="shared" si="25"/>
        <v>120.932352</v>
      </c>
      <c r="BD24" s="73">
        <f t="shared" si="39"/>
        <v>1.936639089</v>
      </c>
    </row>
    <row r="25" ht="15.75" customHeight="1">
      <c r="A25" s="96" t="s">
        <v>73</v>
      </c>
      <c r="B25" s="83" t="s">
        <v>74</v>
      </c>
      <c r="C25" s="89" t="s">
        <v>70</v>
      </c>
      <c r="D25" s="97"/>
      <c r="E25" s="59">
        <v>975.0</v>
      </c>
      <c r="F25" s="59">
        <v>992.0</v>
      </c>
      <c r="G25" s="60">
        <f t="shared" si="1"/>
        <v>0.003740217892</v>
      </c>
      <c r="H25" s="60">
        <f t="shared" si="2"/>
        <v>0.003831388028</v>
      </c>
      <c r="I25" s="47">
        <f t="shared" si="3"/>
        <v>0.00009117013679</v>
      </c>
      <c r="J25" s="29">
        <v>354.0</v>
      </c>
      <c r="K25" s="29">
        <v>332.0</v>
      </c>
      <c r="L25" s="29">
        <v>294.0</v>
      </c>
      <c r="M25" s="61">
        <f t="shared" si="4"/>
        <v>326.6666667</v>
      </c>
      <c r="N25" s="62">
        <f t="shared" si="5"/>
        <v>0.002991754359</v>
      </c>
      <c r="O25" s="18"/>
      <c r="P25" s="63">
        <v>1472.5461744</v>
      </c>
      <c r="Q25" s="29"/>
      <c r="R25" s="63">
        <v>1568.261675736</v>
      </c>
      <c r="S25" s="29"/>
      <c r="T25" s="63">
        <v>1568.261675736</v>
      </c>
      <c r="U25" s="29"/>
      <c r="V25" s="63">
        <v>1619.86056852394</v>
      </c>
      <c r="W25" s="48">
        <f t="shared" si="30"/>
        <v>1.63292396</v>
      </c>
      <c r="X25" s="48"/>
      <c r="Y25" s="63">
        <v>1793.71965668594</v>
      </c>
      <c r="Z25" s="48">
        <f t="shared" si="31"/>
        <v>1.808185138</v>
      </c>
      <c r="AA25" s="63">
        <f t="shared" si="8"/>
        <v>173.8590882</v>
      </c>
      <c r="AB25" s="64">
        <f t="shared" si="9"/>
        <v>0.1073296625</v>
      </c>
      <c r="AC25" s="65">
        <v>1858.72178049602</v>
      </c>
      <c r="AD25" s="48">
        <v>1.77245025364223</v>
      </c>
      <c r="AE25" s="66">
        <v>173.859088161993</v>
      </c>
      <c r="AF25" s="47">
        <f t="shared" si="10"/>
        <v>0.03623873082</v>
      </c>
      <c r="AG25" s="67"/>
      <c r="AH25" s="65">
        <v>2098.79492900306</v>
      </c>
      <c r="AI25" s="48">
        <f t="shared" si="32"/>
        <v>2.115720695</v>
      </c>
      <c r="AJ25" s="68">
        <f t="shared" si="33"/>
        <v>240.0731485</v>
      </c>
      <c r="AK25" s="36">
        <f t="shared" si="28"/>
        <v>0.1291603461</v>
      </c>
      <c r="AL25" s="29"/>
      <c r="AM25" s="90">
        <v>1200.0</v>
      </c>
      <c r="AN25" s="69">
        <f t="shared" si="34"/>
        <v>-658.7217805</v>
      </c>
      <c r="AP25" s="71">
        <f t="shared" si="35"/>
        <v>1694.041335</v>
      </c>
      <c r="AQ25" s="69">
        <f t="shared" si="29"/>
        <v>-164.6804451</v>
      </c>
      <c r="AS25" s="71">
        <f t="shared" si="36"/>
        <v>1529.36089</v>
      </c>
      <c r="AT25" s="69">
        <f t="shared" si="19"/>
        <v>-164.6804451</v>
      </c>
      <c r="AV25" s="91">
        <f t="shared" si="40"/>
        <v>1399.68</v>
      </c>
      <c r="AW25" s="69">
        <f t="shared" si="21"/>
        <v>-129.6808902</v>
      </c>
      <c r="AY25" s="91">
        <f t="shared" si="37"/>
        <v>1511.6544</v>
      </c>
      <c r="AZ25" s="69">
        <f t="shared" si="23"/>
        <v>111.9744</v>
      </c>
      <c r="BB25" s="92">
        <f t="shared" si="38"/>
        <v>1632.586752</v>
      </c>
      <c r="BC25" s="69">
        <f t="shared" si="25"/>
        <v>120.932352</v>
      </c>
      <c r="BD25" s="73">
        <f t="shared" si="39"/>
        <v>1.645752774</v>
      </c>
    </row>
    <row r="26" ht="15.75" customHeight="1">
      <c r="A26" s="98" t="s">
        <v>75</v>
      </c>
      <c r="B26" s="83" t="s">
        <v>76</v>
      </c>
      <c r="C26" s="89" t="s">
        <v>70</v>
      </c>
      <c r="D26" s="99"/>
      <c r="E26" s="59">
        <v>974.0</v>
      </c>
      <c r="F26" s="59">
        <v>1061.0</v>
      </c>
      <c r="G26" s="60">
        <f t="shared" si="1"/>
        <v>0.003736381771</v>
      </c>
      <c r="H26" s="60">
        <f t="shared" si="2"/>
        <v>0.004097885784</v>
      </c>
      <c r="I26" s="47">
        <f t="shared" si="3"/>
        <v>0.0003615040137</v>
      </c>
      <c r="J26" s="29">
        <v>480.0</v>
      </c>
      <c r="K26" s="29">
        <v>344.0</v>
      </c>
      <c r="L26" s="29">
        <v>284.0</v>
      </c>
      <c r="M26" s="61">
        <f t="shared" si="4"/>
        <v>369.3333333</v>
      </c>
      <c r="N26" s="62">
        <f t="shared" si="5"/>
        <v>0.003382514112</v>
      </c>
      <c r="O26" s="18"/>
      <c r="P26" s="63">
        <v>1473.0</v>
      </c>
      <c r="Q26" s="29"/>
      <c r="R26" s="63">
        <v>1568.745</v>
      </c>
      <c r="S26" s="29"/>
      <c r="T26" s="63">
        <v>1568.745</v>
      </c>
      <c r="U26" s="29"/>
      <c r="V26" s="63">
        <v>1641.05781663878</v>
      </c>
      <c r="W26" s="48">
        <f t="shared" si="30"/>
        <v>1.546708592</v>
      </c>
      <c r="X26" s="48"/>
      <c r="Y26" s="63">
        <v>1808.62292397853</v>
      </c>
      <c r="Z26" s="48">
        <f t="shared" si="31"/>
        <v>1.704639891</v>
      </c>
      <c r="AA26" s="63">
        <f t="shared" si="8"/>
        <v>167.5651073</v>
      </c>
      <c r="AB26" s="64">
        <f t="shared" si="9"/>
        <v>0.1021079853</v>
      </c>
      <c r="AC26" s="65">
        <v>1931.48774163483</v>
      </c>
      <c r="AD26" s="48">
        <v>1.8524645858435</v>
      </c>
      <c r="AE26" s="66">
        <v>167.565107339758</v>
      </c>
      <c r="AF26" s="47">
        <f t="shared" si="10"/>
        <v>0.06793279905</v>
      </c>
      <c r="AG26" s="67"/>
      <c r="AH26" s="65">
        <v>2098.79492900306</v>
      </c>
      <c r="AI26" s="48">
        <f t="shared" si="32"/>
        <v>1.978129057</v>
      </c>
      <c r="AJ26" s="68">
        <f t="shared" si="33"/>
        <v>167.3071874</v>
      </c>
      <c r="AK26" s="36">
        <f t="shared" si="28"/>
        <v>0.08662089008</v>
      </c>
      <c r="AL26" s="29"/>
      <c r="AM26" s="90">
        <v>1200.0</v>
      </c>
      <c r="AN26" s="69">
        <f t="shared" si="34"/>
        <v>-731.4877416</v>
      </c>
      <c r="AP26" s="71">
        <f t="shared" si="35"/>
        <v>1748.615806</v>
      </c>
      <c r="AQ26" s="69">
        <f t="shared" si="29"/>
        <v>-182.8719354</v>
      </c>
      <c r="AS26" s="71">
        <f t="shared" si="36"/>
        <v>1565.743871</v>
      </c>
      <c r="AT26" s="69">
        <f t="shared" si="19"/>
        <v>-182.8719354</v>
      </c>
      <c r="AV26" s="91">
        <f t="shared" si="40"/>
        <v>1399.68</v>
      </c>
      <c r="AW26" s="69">
        <f t="shared" si="21"/>
        <v>-166.0638708</v>
      </c>
      <c r="AY26" s="91">
        <f t="shared" si="37"/>
        <v>1511.6544</v>
      </c>
      <c r="AZ26" s="69">
        <f t="shared" si="23"/>
        <v>111.9744</v>
      </c>
      <c r="BB26" s="92">
        <f t="shared" si="38"/>
        <v>1632.586752</v>
      </c>
      <c r="BC26" s="69">
        <f t="shared" si="25"/>
        <v>120.932352</v>
      </c>
      <c r="BD26" s="73">
        <f t="shared" si="39"/>
        <v>1.538724554</v>
      </c>
    </row>
    <row r="27" ht="15.75" customHeight="1">
      <c r="A27" s="84" t="s">
        <v>77</v>
      </c>
      <c r="B27" s="83" t="s">
        <v>78</v>
      </c>
      <c r="C27" s="89" t="s">
        <v>70</v>
      </c>
      <c r="D27" s="85"/>
      <c r="E27" s="59">
        <v>1133.0</v>
      </c>
      <c r="F27" s="59">
        <v>1150.0</v>
      </c>
      <c r="G27" s="60">
        <f t="shared" si="1"/>
        <v>0.004346324996</v>
      </c>
      <c r="H27" s="60">
        <f t="shared" si="2"/>
        <v>0.004441629267</v>
      </c>
      <c r="I27" s="47">
        <f t="shared" si="3"/>
        <v>0.0000953042707</v>
      </c>
      <c r="J27" s="29">
        <v>827.0</v>
      </c>
      <c r="K27" s="29">
        <v>608.0</v>
      </c>
      <c r="L27" s="29">
        <v>475.0</v>
      </c>
      <c r="M27" s="61">
        <f t="shared" si="4"/>
        <v>636.6666667</v>
      </c>
      <c r="N27" s="62">
        <f t="shared" si="5"/>
        <v>0.005830868189</v>
      </c>
      <c r="O27" s="18"/>
      <c r="P27" s="63">
        <v>1473.0</v>
      </c>
      <c r="Q27" s="29"/>
      <c r="R27" s="63">
        <v>1568.745</v>
      </c>
      <c r="S27" s="29"/>
      <c r="T27" s="63">
        <v>1568.745</v>
      </c>
      <c r="U27" s="29"/>
      <c r="V27" s="63">
        <v>1619.82519933123</v>
      </c>
      <c r="W27" s="48">
        <f t="shared" si="30"/>
        <v>1.408543652</v>
      </c>
      <c r="X27" s="48"/>
      <c r="Y27" s="63">
        <v>1791.3172759261</v>
      </c>
      <c r="Z27" s="48">
        <f t="shared" si="31"/>
        <v>1.557667196</v>
      </c>
      <c r="AA27" s="63">
        <f t="shared" si="8"/>
        <v>171.4920766</v>
      </c>
      <c r="AB27" s="64">
        <f t="shared" si="9"/>
        <v>0.1058707302</v>
      </c>
      <c r="AC27" s="65">
        <v>1945.23156093365</v>
      </c>
      <c r="AD27" s="48">
        <v>1.59939042493402</v>
      </c>
      <c r="AE27" s="66">
        <v>171.492076594879</v>
      </c>
      <c r="AF27" s="47">
        <f t="shared" si="10"/>
        <v>0.08592240307</v>
      </c>
      <c r="AG27" s="67"/>
      <c r="AH27" s="65">
        <v>2098.79492900306</v>
      </c>
      <c r="AI27" s="48">
        <f t="shared" si="32"/>
        <v>1.825039069</v>
      </c>
      <c r="AJ27" s="68">
        <f t="shared" si="33"/>
        <v>153.5633681</v>
      </c>
      <c r="AK27" s="36">
        <f t="shared" si="28"/>
        <v>0.07894348989</v>
      </c>
      <c r="AL27" s="29"/>
      <c r="AM27" s="90">
        <v>1200.0</v>
      </c>
      <c r="AN27" s="69">
        <f t="shared" si="34"/>
        <v>-745.2315609</v>
      </c>
      <c r="AP27" s="71">
        <f t="shared" si="35"/>
        <v>1758.923671</v>
      </c>
      <c r="AQ27" s="69">
        <f t="shared" si="29"/>
        <v>-186.3078902</v>
      </c>
      <c r="AS27" s="71">
        <f t="shared" si="36"/>
        <v>1572.61578</v>
      </c>
      <c r="AT27" s="69">
        <f t="shared" si="19"/>
        <v>-186.3078902</v>
      </c>
      <c r="AV27" s="91">
        <f t="shared" si="40"/>
        <v>1399.68</v>
      </c>
      <c r="AW27" s="69">
        <f t="shared" si="21"/>
        <v>-172.9357805</v>
      </c>
      <c r="AY27" s="91">
        <f t="shared" si="37"/>
        <v>1511.6544</v>
      </c>
      <c r="AZ27" s="69">
        <f t="shared" si="23"/>
        <v>111.9744</v>
      </c>
      <c r="BB27" s="92">
        <f t="shared" si="38"/>
        <v>1632.586752</v>
      </c>
      <c r="BC27" s="69">
        <f t="shared" si="25"/>
        <v>120.932352</v>
      </c>
      <c r="BD27" s="73">
        <f t="shared" si="39"/>
        <v>1.419640654</v>
      </c>
    </row>
    <row r="28" ht="15.75" customHeight="1">
      <c r="A28" s="84" t="s">
        <v>79</v>
      </c>
      <c r="B28" s="83" t="s">
        <v>80</v>
      </c>
      <c r="C28" s="89" t="s">
        <v>70</v>
      </c>
      <c r="D28" s="85"/>
      <c r="E28" s="59">
        <v>1380.0</v>
      </c>
      <c r="F28" s="59">
        <v>1390.0</v>
      </c>
      <c r="G28" s="60">
        <f t="shared" si="1"/>
        <v>0.005293846862</v>
      </c>
      <c r="H28" s="60">
        <f t="shared" si="2"/>
        <v>0.005368577983</v>
      </c>
      <c r="I28" s="47">
        <f t="shared" si="3"/>
        <v>0.00007473112137</v>
      </c>
      <c r="J28" s="29">
        <v>994.0</v>
      </c>
      <c r="K28" s="29">
        <v>777.0</v>
      </c>
      <c r="L28" s="29">
        <v>592.0</v>
      </c>
      <c r="M28" s="61">
        <f t="shared" si="4"/>
        <v>787.6666667</v>
      </c>
      <c r="N28" s="62">
        <f t="shared" si="5"/>
        <v>0.007213791377</v>
      </c>
      <c r="O28" s="18"/>
      <c r="P28" s="63">
        <v>1472.5461744</v>
      </c>
      <c r="Q28" s="29"/>
      <c r="R28" s="63">
        <v>1568.261675736</v>
      </c>
      <c r="S28" s="29"/>
      <c r="T28" s="63">
        <v>1568.261675736</v>
      </c>
      <c r="U28" s="29"/>
      <c r="V28" s="63">
        <v>1611.51274234109</v>
      </c>
      <c r="W28" s="48">
        <f t="shared" si="30"/>
        <v>1.159361685</v>
      </c>
      <c r="X28" s="48"/>
      <c r="Y28" s="63">
        <v>1777.8149186966</v>
      </c>
      <c r="Z28" s="48">
        <f t="shared" si="31"/>
        <v>1.279003539</v>
      </c>
      <c r="AA28" s="63">
        <f t="shared" si="8"/>
        <v>166.3021764</v>
      </c>
      <c r="AB28" s="64">
        <f t="shared" si="9"/>
        <v>0.1031963149</v>
      </c>
      <c r="AC28" s="65">
        <v>1910.82605554052</v>
      </c>
      <c r="AD28" s="48">
        <v>1.29295630450662</v>
      </c>
      <c r="AE28" s="66">
        <v>166.302176355502</v>
      </c>
      <c r="AF28" s="47">
        <f t="shared" si="10"/>
        <v>0.07481720141</v>
      </c>
      <c r="AG28" s="67"/>
      <c r="AH28" s="65">
        <v>2098.79492900306</v>
      </c>
      <c r="AI28" s="48">
        <f t="shared" si="32"/>
        <v>1.509924409</v>
      </c>
      <c r="AJ28" s="68">
        <f t="shared" si="33"/>
        <v>187.9688735</v>
      </c>
      <c r="AK28" s="36">
        <f t="shared" si="28"/>
        <v>0.09837047853</v>
      </c>
      <c r="AL28" s="100"/>
      <c r="AM28" s="69">
        <f t="shared" ref="AM28:AM32" si="41">SUM(F28*$AO$23)</f>
        <v>1390</v>
      </c>
      <c r="AN28" s="69">
        <f t="shared" si="34"/>
        <v>-520.8260555</v>
      </c>
      <c r="AP28" s="71">
        <f t="shared" si="35"/>
        <v>1780.619542</v>
      </c>
      <c r="AQ28" s="69">
        <f t="shared" si="29"/>
        <v>-130.2065139</v>
      </c>
      <c r="AS28" s="71">
        <f t="shared" si="36"/>
        <v>1650.413028</v>
      </c>
      <c r="AT28" s="69">
        <f t="shared" si="19"/>
        <v>-130.2065139</v>
      </c>
      <c r="AV28" s="71">
        <f t="shared" ref="AV28:AV32" si="42">SUM(AS28+($AN28*0.25))</f>
        <v>1520.206514</v>
      </c>
      <c r="AW28" s="69">
        <f t="shared" si="21"/>
        <v>-130.2065139</v>
      </c>
      <c r="AY28" s="91">
        <f t="shared" si="37"/>
        <v>1511.6544</v>
      </c>
      <c r="AZ28" s="69">
        <f t="shared" si="23"/>
        <v>-8.552113885</v>
      </c>
      <c r="BB28" s="92">
        <f t="shared" si="38"/>
        <v>1632.586752</v>
      </c>
      <c r="BC28" s="69">
        <f t="shared" si="25"/>
        <v>120.932352</v>
      </c>
      <c r="BD28" s="73">
        <f t="shared" si="39"/>
        <v>1.174522843</v>
      </c>
    </row>
    <row r="29" ht="15.75" customHeight="1">
      <c r="A29" s="96" t="s">
        <v>81</v>
      </c>
      <c r="B29" s="83" t="s">
        <v>82</v>
      </c>
      <c r="C29" s="89" t="s">
        <v>70</v>
      </c>
      <c r="D29" s="97"/>
      <c r="E29" s="59">
        <v>1659.0</v>
      </c>
      <c r="F29" s="59">
        <v>1567.0</v>
      </c>
      <c r="G29" s="60">
        <f t="shared" si="1"/>
        <v>0.006364124597</v>
      </c>
      <c r="H29" s="60">
        <f t="shared" si="2"/>
        <v>0.006052202662</v>
      </c>
      <c r="I29" s="47">
        <f t="shared" si="3"/>
        <v>-0.0003119219353</v>
      </c>
      <c r="J29" s="29">
        <v>756.0</v>
      </c>
      <c r="K29" s="29">
        <v>597.0</v>
      </c>
      <c r="L29" s="29">
        <v>491.0</v>
      </c>
      <c r="M29" s="61">
        <f t="shared" si="4"/>
        <v>614.6666667</v>
      </c>
      <c r="N29" s="62">
        <f t="shared" si="5"/>
        <v>0.005629382691</v>
      </c>
      <c r="O29" s="18"/>
      <c r="P29" s="63">
        <v>1472.5461744</v>
      </c>
      <c r="Q29" s="29"/>
      <c r="R29" s="63">
        <v>1568.261675736</v>
      </c>
      <c r="S29" s="29"/>
      <c r="T29" s="63">
        <v>1568.261675736</v>
      </c>
      <c r="U29" s="29"/>
      <c r="V29" s="63">
        <v>1640.34781550764</v>
      </c>
      <c r="W29" s="48">
        <f t="shared" si="30"/>
        <v>1.046807795</v>
      </c>
      <c r="X29" s="48"/>
      <c r="Y29" s="63">
        <v>1800.99081095602</v>
      </c>
      <c r="Z29" s="48">
        <f t="shared" si="31"/>
        <v>1.149324066</v>
      </c>
      <c r="AA29" s="63">
        <f t="shared" si="8"/>
        <v>160.6429954</v>
      </c>
      <c r="AB29" s="64">
        <f t="shared" si="9"/>
        <v>0.09793227627</v>
      </c>
      <c r="AC29" s="65">
        <v>1919.21176001186</v>
      </c>
      <c r="AD29" s="48">
        <v>1.08515212550072</v>
      </c>
      <c r="AE29" s="66">
        <v>160.642995448388</v>
      </c>
      <c r="AF29" s="47">
        <f t="shared" si="10"/>
        <v>0.06564217226</v>
      </c>
      <c r="AG29" s="67"/>
      <c r="AH29" s="65">
        <v>2098.79492900306</v>
      </c>
      <c r="AI29" s="48">
        <f t="shared" si="32"/>
        <v>1.339371365</v>
      </c>
      <c r="AJ29" s="68">
        <f t="shared" si="33"/>
        <v>179.583169</v>
      </c>
      <c r="AK29" s="36">
        <f t="shared" si="28"/>
        <v>0.09357131544</v>
      </c>
      <c r="AL29" s="29"/>
      <c r="AM29" s="69">
        <f t="shared" si="41"/>
        <v>1567</v>
      </c>
      <c r="AN29" s="69">
        <f t="shared" si="34"/>
        <v>-352.21176</v>
      </c>
      <c r="AP29" s="71">
        <f t="shared" si="35"/>
        <v>1831.15882</v>
      </c>
      <c r="AQ29" s="69">
        <f t="shared" si="29"/>
        <v>-88.05294</v>
      </c>
      <c r="AS29" s="71">
        <f t="shared" si="36"/>
        <v>1743.10588</v>
      </c>
      <c r="AT29" s="69">
        <f t="shared" si="19"/>
        <v>-88.05294</v>
      </c>
      <c r="AV29" s="71">
        <f t="shared" si="42"/>
        <v>1655.05294</v>
      </c>
      <c r="AW29" s="69">
        <f t="shared" si="21"/>
        <v>-88.05294</v>
      </c>
      <c r="AY29" s="72">
        <f t="shared" ref="AY29:AY32" si="43">SUM(AV29+($AN29*0.25))</f>
        <v>1567</v>
      </c>
      <c r="AZ29" s="69">
        <f t="shared" si="23"/>
        <v>-88.05294</v>
      </c>
      <c r="BB29" s="74">
        <f t="shared" si="38"/>
        <v>1692.36</v>
      </c>
      <c r="BC29" s="69">
        <f t="shared" si="25"/>
        <v>125.36</v>
      </c>
      <c r="BD29" s="73">
        <f t="shared" si="39"/>
        <v>1.08</v>
      </c>
    </row>
    <row r="30" ht="15.75" customHeight="1">
      <c r="A30" s="84" t="s">
        <v>83</v>
      </c>
      <c r="B30" s="83" t="s">
        <v>84</v>
      </c>
      <c r="C30" s="89" t="s">
        <v>70</v>
      </c>
      <c r="D30" s="85"/>
      <c r="E30" s="59">
        <v>1824.0</v>
      </c>
      <c r="F30" s="59">
        <v>1880.0</v>
      </c>
      <c r="G30" s="60">
        <f t="shared" si="1"/>
        <v>0.006997084548</v>
      </c>
      <c r="H30" s="60">
        <f t="shared" si="2"/>
        <v>0.00726109828</v>
      </c>
      <c r="I30" s="47">
        <f t="shared" si="3"/>
        <v>0.0002640137316</v>
      </c>
      <c r="J30" s="29">
        <v>1383.0</v>
      </c>
      <c r="K30" s="29">
        <v>1367.0</v>
      </c>
      <c r="L30" s="29">
        <v>1141.0</v>
      </c>
      <c r="M30" s="61">
        <f t="shared" si="4"/>
        <v>1297</v>
      </c>
      <c r="N30" s="62">
        <f t="shared" si="5"/>
        <v>0.01187848593</v>
      </c>
      <c r="O30" s="18"/>
      <c r="P30" s="63">
        <v>1472.5461744</v>
      </c>
      <c r="Q30" s="29"/>
      <c r="R30" s="63">
        <v>1568.261675736</v>
      </c>
      <c r="S30" s="29"/>
      <c r="T30" s="63">
        <v>1568.261675736</v>
      </c>
      <c r="U30" s="29"/>
      <c r="V30" s="63">
        <v>1602.77168809487</v>
      </c>
      <c r="W30" s="48">
        <f t="shared" si="30"/>
        <v>0.852538132</v>
      </c>
      <c r="X30" s="48"/>
      <c r="Y30" s="63">
        <v>1770.80334061016</v>
      </c>
      <c r="Z30" s="48">
        <f t="shared" si="31"/>
        <v>0.9419166705</v>
      </c>
      <c r="AA30" s="63">
        <f t="shared" si="8"/>
        <v>168.0316525</v>
      </c>
      <c r="AB30" s="64">
        <f t="shared" si="9"/>
        <v>0.1048381711</v>
      </c>
      <c r="AC30" s="65">
        <v>1943.34989559833</v>
      </c>
      <c r="AD30" s="48">
        <v>0.992973835856167</v>
      </c>
      <c r="AE30" s="66">
        <v>168.031652515294</v>
      </c>
      <c r="AF30" s="47">
        <f t="shared" si="10"/>
        <v>0.09743970492</v>
      </c>
      <c r="AG30" s="67"/>
      <c r="AH30" s="65">
        <v>2098.79492900306</v>
      </c>
      <c r="AI30" s="48">
        <f t="shared" si="32"/>
        <v>1.116380281</v>
      </c>
      <c r="AJ30" s="68">
        <f t="shared" si="33"/>
        <v>155.4450334</v>
      </c>
      <c r="AK30" s="36">
        <f t="shared" si="28"/>
        <v>0.07998818625</v>
      </c>
      <c r="AL30" s="100"/>
      <c r="AM30" s="69">
        <f t="shared" si="41"/>
        <v>1880</v>
      </c>
      <c r="AN30" s="69">
        <f t="shared" si="34"/>
        <v>-63.3498956</v>
      </c>
      <c r="AP30" s="71">
        <f t="shared" si="35"/>
        <v>1927.512422</v>
      </c>
      <c r="AQ30" s="69">
        <f t="shared" si="29"/>
        <v>-15.8374739</v>
      </c>
      <c r="AS30" s="71">
        <f t="shared" si="36"/>
        <v>1911.674948</v>
      </c>
      <c r="AT30" s="69">
        <f t="shared" si="19"/>
        <v>-15.8374739</v>
      </c>
      <c r="AV30" s="71">
        <f t="shared" si="42"/>
        <v>1895.837474</v>
      </c>
      <c r="AW30" s="69">
        <f t="shared" si="21"/>
        <v>-15.8374739</v>
      </c>
      <c r="AY30" s="72">
        <f t="shared" si="43"/>
        <v>1880</v>
      </c>
      <c r="AZ30" s="69">
        <f t="shared" si="23"/>
        <v>-15.8374739</v>
      </c>
      <c r="BB30" s="74">
        <f t="shared" si="38"/>
        <v>2030.4</v>
      </c>
      <c r="BC30" s="69">
        <f t="shared" si="25"/>
        <v>150.4</v>
      </c>
      <c r="BD30" s="73">
        <f t="shared" si="39"/>
        <v>1.08</v>
      </c>
    </row>
    <row r="31" ht="15.75" customHeight="1">
      <c r="A31" s="93" t="s">
        <v>85</v>
      </c>
      <c r="B31" s="83" t="s">
        <v>86</v>
      </c>
      <c r="C31" s="89" t="s">
        <v>70</v>
      </c>
      <c r="D31" s="79"/>
      <c r="E31" s="59">
        <v>1888.0</v>
      </c>
      <c r="F31" s="59">
        <v>1902.0</v>
      </c>
      <c r="G31" s="60">
        <f t="shared" si="1"/>
        <v>0.007242596287</v>
      </c>
      <c r="H31" s="60">
        <f t="shared" si="2"/>
        <v>0.007346068579</v>
      </c>
      <c r="I31" s="47">
        <f t="shared" si="3"/>
        <v>0.0001034722921</v>
      </c>
      <c r="J31" s="29">
        <v>1469.0</v>
      </c>
      <c r="K31" s="29">
        <v>1093.0</v>
      </c>
      <c r="L31" s="29">
        <v>743.0</v>
      </c>
      <c r="M31" s="61">
        <f t="shared" si="4"/>
        <v>1101.666667</v>
      </c>
      <c r="N31" s="62">
        <f t="shared" si="5"/>
        <v>0.01008953893</v>
      </c>
      <c r="O31" s="18"/>
      <c r="P31" s="94"/>
      <c r="Q31" s="29"/>
      <c r="R31" s="101">
        <v>1568.745</v>
      </c>
      <c r="S31" s="29"/>
      <c r="T31" s="101">
        <v>1568.745</v>
      </c>
      <c r="U31" s="29"/>
      <c r="V31" s="101">
        <v>1605.7397628153</v>
      </c>
      <c r="W31" s="48">
        <f t="shared" si="30"/>
        <v>0.8442375199</v>
      </c>
      <c r="X31" s="48"/>
      <c r="Y31" s="101">
        <v>1763.36610497922</v>
      </c>
      <c r="Z31" s="48">
        <f t="shared" si="31"/>
        <v>0.9271115168</v>
      </c>
      <c r="AA31" s="63">
        <f t="shared" si="8"/>
        <v>157.6263422</v>
      </c>
      <c r="AB31" s="64">
        <f t="shared" si="9"/>
        <v>0.09816431393</v>
      </c>
      <c r="AC31" s="65">
        <v>1868.39431283889</v>
      </c>
      <c r="AD31" s="48">
        <v>0.928087423673273</v>
      </c>
      <c r="AE31" s="66">
        <v>157.626342163917</v>
      </c>
      <c r="AF31" s="47">
        <f t="shared" si="10"/>
        <v>0.05956120375</v>
      </c>
      <c r="AG31" s="67"/>
      <c r="AH31" s="65">
        <v>2098.79492900306</v>
      </c>
      <c r="AI31" s="48">
        <f t="shared" si="32"/>
        <v>1.103467365</v>
      </c>
      <c r="AJ31" s="68">
        <f t="shared" si="33"/>
        <v>230.4006162</v>
      </c>
      <c r="AK31" s="36">
        <f t="shared" si="28"/>
        <v>0.1233147706</v>
      </c>
      <c r="AL31" s="100"/>
      <c r="AM31" s="69">
        <f t="shared" si="41"/>
        <v>1902</v>
      </c>
      <c r="AN31" s="69">
        <f t="shared" si="34"/>
        <v>33.60568716</v>
      </c>
      <c r="AP31" s="71">
        <f t="shared" si="35"/>
        <v>1876.795735</v>
      </c>
      <c r="AQ31" s="69">
        <f t="shared" si="29"/>
        <v>8.40142179</v>
      </c>
      <c r="AS31" s="71">
        <f t="shared" si="36"/>
        <v>1885.197156</v>
      </c>
      <c r="AT31" s="69">
        <f t="shared" si="19"/>
        <v>8.40142179</v>
      </c>
      <c r="AV31" s="71">
        <f t="shared" si="42"/>
        <v>1893.598578</v>
      </c>
      <c r="AW31" s="69">
        <f t="shared" si="21"/>
        <v>8.40142179</v>
      </c>
      <c r="AY31" s="72">
        <f t="shared" si="43"/>
        <v>1902</v>
      </c>
      <c r="AZ31" s="69">
        <f t="shared" si="23"/>
        <v>8.40142179</v>
      </c>
      <c r="BB31" s="74">
        <f t="shared" si="38"/>
        <v>2054.16</v>
      </c>
      <c r="BC31" s="69">
        <f t="shared" si="25"/>
        <v>152.16</v>
      </c>
      <c r="BD31" s="73">
        <f t="shared" si="39"/>
        <v>1.08</v>
      </c>
    </row>
    <row r="32" ht="15.75" customHeight="1">
      <c r="A32" s="77" t="s">
        <v>87</v>
      </c>
      <c r="B32" s="83" t="s">
        <v>88</v>
      </c>
      <c r="C32" s="89" t="s">
        <v>70</v>
      </c>
      <c r="D32" s="79"/>
      <c r="E32" s="59">
        <v>2020.0</v>
      </c>
      <c r="F32" s="59">
        <v>2067.0</v>
      </c>
      <c r="G32" s="60">
        <f t="shared" si="1"/>
        <v>0.007748964247</v>
      </c>
      <c r="H32" s="60">
        <f t="shared" si="2"/>
        <v>0.007983345821</v>
      </c>
      <c r="I32" s="47">
        <f t="shared" si="3"/>
        <v>0.000234381574</v>
      </c>
      <c r="J32" s="29">
        <v>1699.0</v>
      </c>
      <c r="K32" s="29">
        <v>1656.0</v>
      </c>
      <c r="L32" s="29">
        <v>1411.0</v>
      </c>
      <c r="M32" s="61">
        <f t="shared" si="4"/>
        <v>1588.666667</v>
      </c>
      <c r="N32" s="62">
        <f t="shared" si="5"/>
        <v>0.01454969518</v>
      </c>
      <c r="O32" s="18"/>
      <c r="P32" s="63"/>
      <c r="Q32" s="29"/>
      <c r="R32" s="101">
        <v>1568.745</v>
      </c>
      <c r="S32" s="29"/>
      <c r="T32" s="101">
        <v>1568.745</v>
      </c>
      <c r="U32" s="29"/>
      <c r="V32" s="101">
        <v>1632.15889374238</v>
      </c>
      <c r="W32" s="48">
        <f t="shared" si="30"/>
        <v>0.7896269442</v>
      </c>
      <c r="X32" s="48"/>
      <c r="Y32" s="101">
        <v>1807.9877412689</v>
      </c>
      <c r="Z32" s="48">
        <f t="shared" si="31"/>
        <v>0.8746916987</v>
      </c>
      <c r="AA32" s="63">
        <f t="shared" si="8"/>
        <v>175.8288475</v>
      </c>
      <c r="AB32" s="64">
        <f t="shared" si="9"/>
        <v>0.1077277759</v>
      </c>
      <c r="AC32" s="65">
        <v>1975.609180428</v>
      </c>
      <c r="AD32" s="48">
        <v>0.90929810960716</v>
      </c>
      <c r="AE32" s="66">
        <v>175.828847526525</v>
      </c>
      <c r="AF32" s="47">
        <f t="shared" si="10"/>
        <v>0.0927116016</v>
      </c>
      <c r="AG32" s="67"/>
      <c r="AH32" s="65">
        <v>2098.79492900306</v>
      </c>
      <c r="AI32" s="48">
        <f t="shared" si="32"/>
        <v>1.015382162</v>
      </c>
      <c r="AJ32" s="68">
        <f t="shared" si="33"/>
        <v>123.1857486</v>
      </c>
      <c r="AK32" s="36">
        <f t="shared" si="28"/>
        <v>0.06235329831</v>
      </c>
      <c r="AL32" s="29"/>
      <c r="AM32" s="69">
        <f t="shared" si="41"/>
        <v>2067</v>
      </c>
      <c r="AN32" s="69">
        <f t="shared" si="34"/>
        <v>91.39081957</v>
      </c>
      <c r="AP32" s="71">
        <f t="shared" si="35"/>
        <v>1998.456885</v>
      </c>
      <c r="AQ32" s="69">
        <f t="shared" si="29"/>
        <v>22.84770489</v>
      </c>
      <c r="AS32" s="71">
        <f t="shared" si="36"/>
        <v>2021.30459</v>
      </c>
      <c r="AT32" s="69">
        <f t="shared" si="19"/>
        <v>22.84770489</v>
      </c>
      <c r="AV32" s="71">
        <f t="shared" si="42"/>
        <v>2044.152295</v>
      </c>
      <c r="AW32" s="69">
        <f t="shared" si="21"/>
        <v>22.84770489</v>
      </c>
      <c r="AY32" s="72">
        <f t="shared" si="43"/>
        <v>2067</v>
      </c>
      <c r="AZ32" s="69">
        <f t="shared" si="23"/>
        <v>22.84770489</v>
      </c>
      <c r="BB32" s="74">
        <f t="shared" si="38"/>
        <v>2232.36</v>
      </c>
      <c r="BC32" s="69">
        <f t="shared" si="25"/>
        <v>165.36</v>
      </c>
      <c r="BD32" s="73">
        <f t="shared" si="39"/>
        <v>1.08</v>
      </c>
    </row>
    <row r="33" ht="15.75" customHeight="1">
      <c r="A33" s="96" t="s">
        <v>89</v>
      </c>
      <c r="B33" s="83" t="s">
        <v>90</v>
      </c>
      <c r="C33" s="102" t="s">
        <v>91</v>
      </c>
      <c r="D33" s="79"/>
      <c r="E33" s="59">
        <v>299.0</v>
      </c>
      <c r="F33" s="59">
        <v>262.0</v>
      </c>
      <c r="G33" s="60">
        <f t="shared" si="1"/>
        <v>0.001147000153</v>
      </c>
      <c r="H33" s="60">
        <f t="shared" si="2"/>
        <v>0.001011919016</v>
      </c>
      <c r="I33" s="47">
        <f t="shared" si="3"/>
        <v>-0.0001350811379</v>
      </c>
      <c r="J33" s="29">
        <v>105.0</v>
      </c>
      <c r="K33" s="29">
        <v>95.0</v>
      </c>
      <c r="L33" s="29">
        <v>78.0</v>
      </c>
      <c r="M33" s="61">
        <f t="shared" si="4"/>
        <v>92.66666667</v>
      </c>
      <c r="N33" s="62">
        <f t="shared" si="5"/>
        <v>0.0008486813385</v>
      </c>
      <c r="O33" s="18"/>
      <c r="P33" s="63">
        <v>1227.121812</v>
      </c>
      <c r="Q33" s="29"/>
      <c r="R33" s="63">
        <v>1306.88472978</v>
      </c>
      <c r="S33" s="29"/>
      <c r="T33" s="63">
        <v>1306.88472978</v>
      </c>
      <c r="U33" s="29"/>
      <c r="V33" s="63">
        <v>1308.03669300694</v>
      </c>
      <c r="W33" s="48">
        <f t="shared" si="30"/>
        <v>4.992506462</v>
      </c>
      <c r="X33" s="48"/>
      <c r="Y33" s="63">
        <v>1428.2269311007</v>
      </c>
      <c r="Z33" s="48">
        <f t="shared" si="31"/>
        <v>5.451247829</v>
      </c>
      <c r="AA33" s="63">
        <f t="shared" si="8"/>
        <v>120.1902381</v>
      </c>
      <c r="AB33" s="64">
        <f t="shared" si="9"/>
        <v>0.09188598358</v>
      </c>
      <c r="AC33" s="65">
        <v>1338.16985462234</v>
      </c>
      <c r="AD33" s="48">
        <v>4.22136038748976</v>
      </c>
      <c r="AE33" s="66">
        <v>120.190238093761</v>
      </c>
      <c r="AF33" s="47">
        <f t="shared" si="10"/>
        <v>-0.06305515917</v>
      </c>
      <c r="AG33" s="67"/>
      <c r="AH33" s="65">
        <v>1748.28600221345</v>
      </c>
      <c r="AI33" s="48">
        <f t="shared" si="32"/>
        <v>6.672847337</v>
      </c>
      <c r="AJ33" s="68">
        <f t="shared" si="33"/>
        <v>410.1161476</v>
      </c>
      <c r="AK33" s="36">
        <f t="shared" si="28"/>
        <v>0.3064754046</v>
      </c>
      <c r="AL33" s="29"/>
      <c r="AM33" s="90">
        <v>1200.0</v>
      </c>
      <c r="AN33" s="69">
        <f t="shared" si="34"/>
        <v>-138.1698546</v>
      </c>
      <c r="AP33" s="71">
        <f t="shared" si="35"/>
        <v>1303.627391</v>
      </c>
      <c r="AQ33" s="69">
        <f t="shared" si="29"/>
        <v>-34.54246366</v>
      </c>
      <c r="AS33" s="91">
        <f>$AS$8</f>
        <v>1296</v>
      </c>
      <c r="AT33" s="69">
        <f t="shared" si="19"/>
        <v>-7.627390967</v>
      </c>
      <c r="AV33" s="91">
        <f t="shared" ref="AV33:AV38" si="44">$AV$8</f>
        <v>1399.68</v>
      </c>
      <c r="AW33" s="69">
        <f t="shared" si="21"/>
        <v>103.68</v>
      </c>
      <c r="AY33" s="91">
        <f t="shared" ref="AY33:AY38" si="45">$AY$8</f>
        <v>1511.6544</v>
      </c>
      <c r="AZ33" s="69">
        <f t="shared" si="23"/>
        <v>111.9744</v>
      </c>
      <c r="BB33" s="92">
        <f t="shared" si="38"/>
        <v>1632.586752</v>
      </c>
      <c r="BC33" s="69">
        <f t="shared" si="25"/>
        <v>120.932352</v>
      </c>
      <c r="BD33" s="73">
        <f t="shared" si="39"/>
        <v>6.231247145</v>
      </c>
    </row>
    <row r="34" ht="15.75" customHeight="1">
      <c r="A34" s="103" t="s">
        <v>92</v>
      </c>
      <c r="B34" s="83" t="s">
        <v>93</v>
      </c>
      <c r="C34" s="102" t="s">
        <v>91</v>
      </c>
      <c r="D34" s="79"/>
      <c r="E34" s="59">
        <v>275.0</v>
      </c>
      <c r="F34" s="59">
        <v>308.0</v>
      </c>
      <c r="G34" s="60">
        <f t="shared" si="1"/>
        <v>0.001054933251</v>
      </c>
      <c r="H34" s="60">
        <f t="shared" si="2"/>
        <v>0.001189584186</v>
      </c>
      <c r="I34" s="47">
        <f t="shared" si="3"/>
        <v>0.0001346509348</v>
      </c>
      <c r="J34" s="29">
        <v>266.0</v>
      </c>
      <c r="K34" s="29">
        <v>207.0</v>
      </c>
      <c r="L34" s="29">
        <v>128.0</v>
      </c>
      <c r="M34" s="61">
        <f t="shared" si="4"/>
        <v>200.3333333</v>
      </c>
      <c r="N34" s="62">
        <f t="shared" si="5"/>
        <v>0.001834739153</v>
      </c>
      <c r="O34" s="18"/>
      <c r="P34" s="63">
        <v>1227.121812</v>
      </c>
      <c r="Q34" s="29"/>
      <c r="R34" s="63">
        <v>1306.88472978</v>
      </c>
      <c r="S34" s="29"/>
      <c r="T34" s="63">
        <v>1306.88472978</v>
      </c>
      <c r="U34" s="29"/>
      <c r="V34" s="63">
        <v>1375.86563902531</v>
      </c>
      <c r="W34" s="48">
        <f t="shared" si="30"/>
        <v>4.467096231</v>
      </c>
      <c r="X34" s="48"/>
      <c r="Y34" s="63">
        <v>1525.17392096852</v>
      </c>
      <c r="Z34" s="48">
        <f t="shared" si="31"/>
        <v>4.95186338</v>
      </c>
      <c r="AA34" s="63">
        <f t="shared" si="8"/>
        <v>149.3082819</v>
      </c>
      <c r="AB34" s="64">
        <f t="shared" si="9"/>
        <v>0.1085195223</v>
      </c>
      <c r="AC34" s="65">
        <v>1618.08577337776</v>
      </c>
      <c r="AD34" s="48">
        <v>5.46657319343555</v>
      </c>
      <c r="AE34" s="66">
        <v>149.308281943212</v>
      </c>
      <c r="AF34" s="47">
        <f t="shared" si="10"/>
        <v>0.06091885727</v>
      </c>
      <c r="AG34" s="67"/>
      <c r="AH34" s="65">
        <v>1748.28600221345</v>
      </c>
      <c r="AI34" s="48">
        <f t="shared" si="32"/>
        <v>5.676253254</v>
      </c>
      <c r="AJ34" s="68">
        <f t="shared" si="33"/>
        <v>130.2002288</v>
      </c>
      <c r="AK34" s="36">
        <f t="shared" si="28"/>
        <v>0.08046559149</v>
      </c>
      <c r="AL34" s="29"/>
      <c r="AM34" s="90">
        <v>1200.0</v>
      </c>
      <c r="AN34" s="69">
        <f t="shared" si="34"/>
        <v>-418.0857734</v>
      </c>
      <c r="AP34" s="71">
        <f t="shared" si="35"/>
        <v>1513.56433</v>
      </c>
      <c r="AQ34" s="69">
        <f t="shared" si="29"/>
        <v>-104.5214433</v>
      </c>
      <c r="AS34" s="71">
        <f t="shared" ref="AS34:AS39" si="46">SUM(AP34+($AN34*0.25))</f>
        <v>1409.042887</v>
      </c>
      <c r="AT34" s="69">
        <f t="shared" si="19"/>
        <v>-104.5214433</v>
      </c>
      <c r="AV34" s="91">
        <f t="shared" si="44"/>
        <v>1399.68</v>
      </c>
      <c r="AW34" s="69">
        <f t="shared" si="21"/>
        <v>-9.362886689</v>
      </c>
      <c r="AY34" s="91">
        <f t="shared" si="45"/>
        <v>1511.6544</v>
      </c>
      <c r="AZ34" s="69">
        <f t="shared" si="23"/>
        <v>111.9744</v>
      </c>
      <c r="BB34" s="92">
        <f t="shared" si="38"/>
        <v>1632.586752</v>
      </c>
      <c r="BC34" s="69">
        <f t="shared" si="25"/>
        <v>120.932352</v>
      </c>
      <c r="BD34" s="73">
        <f t="shared" si="39"/>
        <v>5.300606338</v>
      </c>
    </row>
    <row r="35" ht="15.75" customHeight="1">
      <c r="A35" s="93" t="s">
        <v>94</v>
      </c>
      <c r="B35" s="83" t="s">
        <v>95</v>
      </c>
      <c r="C35" s="102" t="s">
        <v>91</v>
      </c>
      <c r="D35" s="79"/>
      <c r="E35" s="59">
        <v>466.0</v>
      </c>
      <c r="F35" s="59">
        <v>455.0</v>
      </c>
      <c r="G35" s="60">
        <f t="shared" si="1"/>
        <v>0.001787632346</v>
      </c>
      <c r="H35" s="60">
        <f t="shared" si="2"/>
        <v>0.001757340275</v>
      </c>
      <c r="I35" s="47">
        <f t="shared" si="3"/>
        <v>-0.00003029207102</v>
      </c>
      <c r="J35" s="29">
        <v>308.0</v>
      </c>
      <c r="K35" s="29">
        <v>229.0</v>
      </c>
      <c r="L35" s="29">
        <v>174.0</v>
      </c>
      <c r="M35" s="61">
        <f t="shared" si="4"/>
        <v>237</v>
      </c>
      <c r="N35" s="62">
        <f t="shared" si="5"/>
        <v>0.002170548315</v>
      </c>
      <c r="O35" s="18"/>
      <c r="P35" s="63">
        <v>1227.121812</v>
      </c>
      <c r="Q35" s="29"/>
      <c r="R35" s="63">
        <v>1306.88472978</v>
      </c>
      <c r="S35" s="29"/>
      <c r="T35" s="63">
        <v>1306.88472978</v>
      </c>
      <c r="U35" s="29"/>
      <c r="V35" s="63">
        <v>1349.43844787956</v>
      </c>
      <c r="W35" s="48">
        <f t="shared" si="30"/>
        <v>2.965798787</v>
      </c>
      <c r="X35" s="48"/>
      <c r="Y35" s="63">
        <v>1492.30448167097</v>
      </c>
      <c r="Z35" s="48">
        <f t="shared" si="31"/>
        <v>3.27979007</v>
      </c>
      <c r="AA35" s="63">
        <f t="shared" si="8"/>
        <v>142.8660338</v>
      </c>
      <c r="AB35" s="64">
        <f t="shared" si="9"/>
        <v>0.1058707302</v>
      </c>
      <c r="AC35" s="65">
        <v>1573.16758480834</v>
      </c>
      <c r="AD35" s="48">
        <v>3.1416936456231</v>
      </c>
      <c r="AE35" s="66">
        <v>142.866033791412</v>
      </c>
      <c r="AF35" s="47">
        <f t="shared" si="10"/>
        <v>0.05418673208</v>
      </c>
      <c r="AG35" s="67"/>
      <c r="AH35" s="65">
        <v>1748.28600221345</v>
      </c>
      <c r="AI35" s="48">
        <f t="shared" si="32"/>
        <v>3.842386818</v>
      </c>
      <c r="AJ35" s="68">
        <f t="shared" si="33"/>
        <v>175.1184174</v>
      </c>
      <c r="AK35" s="36">
        <f t="shared" si="28"/>
        <v>0.1113158058</v>
      </c>
      <c r="AL35" s="29"/>
      <c r="AM35" s="90">
        <v>1200.0</v>
      </c>
      <c r="AN35" s="69">
        <f t="shared" si="34"/>
        <v>-373.1675848</v>
      </c>
      <c r="AP35" s="71">
        <f t="shared" si="35"/>
        <v>1479.875689</v>
      </c>
      <c r="AQ35" s="69">
        <f t="shared" si="29"/>
        <v>-93.2918962</v>
      </c>
      <c r="AS35" s="71">
        <f t="shared" si="46"/>
        <v>1386.583792</v>
      </c>
      <c r="AT35" s="69">
        <f t="shared" si="19"/>
        <v>-93.2918962</v>
      </c>
      <c r="AV35" s="91">
        <f t="shared" si="44"/>
        <v>1399.68</v>
      </c>
      <c r="AW35" s="69">
        <f t="shared" si="21"/>
        <v>13.0962076</v>
      </c>
      <c r="AY35" s="91">
        <f t="shared" si="45"/>
        <v>1511.6544</v>
      </c>
      <c r="AZ35" s="69">
        <f t="shared" si="23"/>
        <v>111.9744</v>
      </c>
      <c r="BB35" s="92">
        <f t="shared" si="38"/>
        <v>1632.586752</v>
      </c>
      <c r="BC35" s="69">
        <f t="shared" si="25"/>
        <v>120.932352</v>
      </c>
      <c r="BD35" s="73">
        <f t="shared" si="39"/>
        <v>3.588102752</v>
      </c>
    </row>
    <row r="36" ht="15.75" customHeight="1">
      <c r="A36" s="103" t="s">
        <v>96</v>
      </c>
      <c r="B36" s="83" t="s">
        <v>97</v>
      </c>
      <c r="C36" s="102" t="s">
        <v>91</v>
      </c>
      <c r="D36" s="79"/>
      <c r="E36" s="59">
        <v>534.0</v>
      </c>
      <c r="F36" s="59">
        <v>540.0</v>
      </c>
      <c r="G36" s="60">
        <f t="shared" si="1"/>
        <v>0.002048488568</v>
      </c>
      <c r="H36" s="60">
        <f t="shared" si="2"/>
        <v>0.002085634612</v>
      </c>
      <c r="I36" s="47">
        <f t="shared" si="3"/>
        <v>0.00003714604391</v>
      </c>
      <c r="J36" s="29">
        <v>302.0</v>
      </c>
      <c r="K36" s="29">
        <v>256.0</v>
      </c>
      <c r="L36" s="29">
        <v>201.0</v>
      </c>
      <c r="M36" s="61">
        <f t="shared" si="4"/>
        <v>253</v>
      </c>
      <c r="N36" s="62">
        <f t="shared" si="5"/>
        <v>0.002317083223</v>
      </c>
      <c r="O36" s="18"/>
      <c r="P36" s="63">
        <v>1227.121812</v>
      </c>
      <c r="Q36" s="29"/>
      <c r="R36" s="63">
        <v>1306.88472978</v>
      </c>
      <c r="S36" s="29"/>
      <c r="T36" s="63">
        <v>1306.88472978</v>
      </c>
      <c r="U36" s="29"/>
      <c r="V36" s="63">
        <v>1348.59557564478</v>
      </c>
      <c r="W36" s="48">
        <f t="shared" si="30"/>
        <v>2.497399214</v>
      </c>
      <c r="X36" s="48"/>
      <c r="Y36" s="63">
        <v>1483.00953819556</v>
      </c>
      <c r="Z36" s="48">
        <f t="shared" si="31"/>
        <v>2.74631396</v>
      </c>
      <c r="AA36" s="63">
        <f t="shared" si="8"/>
        <v>134.4139626</v>
      </c>
      <c r="AB36" s="64">
        <f t="shared" si="9"/>
        <v>0.09966958588</v>
      </c>
      <c r="AC36" s="65">
        <v>1589.44723448365</v>
      </c>
      <c r="AD36" s="48">
        <v>2.78761191390143</v>
      </c>
      <c r="AE36" s="66">
        <v>134.413962550775</v>
      </c>
      <c r="AF36" s="47">
        <f t="shared" si="10"/>
        <v>0.07177141721</v>
      </c>
      <c r="AG36" s="67"/>
      <c r="AH36" s="65">
        <v>1748.28600221345</v>
      </c>
      <c r="AI36" s="48">
        <f t="shared" si="32"/>
        <v>3.237566671</v>
      </c>
      <c r="AJ36" s="68">
        <f t="shared" si="33"/>
        <v>158.8387677</v>
      </c>
      <c r="AK36" s="36">
        <f t="shared" si="28"/>
        <v>0.09993333801</v>
      </c>
      <c r="AL36" s="29"/>
      <c r="AM36" s="90">
        <v>1200.0</v>
      </c>
      <c r="AN36" s="69">
        <f t="shared" si="34"/>
        <v>-389.4472345</v>
      </c>
      <c r="AP36" s="71">
        <f t="shared" si="35"/>
        <v>1492.085426</v>
      </c>
      <c r="AQ36" s="69">
        <f t="shared" si="29"/>
        <v>-97.36180862</v>
      </c>
      <c r="AS36" s="71">
        <f t="shared" si="46"/>
        <v>1394.723617</v>
      </c>
      <c r="AT36" s="69">
        <f t="shared" si="19"/>
        <v>-97.36180862</v>
      </c>
      <c r="AV36" s="91">
        <f t="shared" si="44"/>
        <v>1399.68</v>
      </c>
      <c r="AW36" s="69">
        <f t="shared" si="21"/>
        <v>4.956382758</v>
      </c>
      <c r="AY36" s="91">
        <f t="shared" si="45"/>
        <v>1511.6544</v>
      </c>
      <c r="AZ36" s="69">
        <f t="shared" si="23"/>
        <v>111.9744</v>
      </c>
      <c r="BB36" s="92">
        <f t="shared" si="38"/>
        <v>1632.586752</v>
      </c>
      <c r="BC36" s="69">
        <f t="shared" si="25"/>
        <v>120.932352</v>
      </c>
      <c r="BD36" s="73">
        <f t="shared" si="39"/>
        <v>3.0233088</v>
      </c>
    </row>
    <row r="37" ht="15.75" customHeight="1">
      <c r="A37" s="93" t="s">
        <v>98</v>
      </c>
      <c r="B37" s="83" t="s">
        <v>99</v>
      </c>
      <c r="C37" s="102" t="s">
        <v>91</v>
      </c>
      <c r="D37" s="79"/>
      <c r="E37" s="59">
        <v>627.0</v>
      </c>
      <c r="F37" s="59">
        <v>643.0</v>
      </c>
      <c r="G37" s="60">
        <f t="shared" si="1"/>
        <v>0.002405247813</v>
      </c>
      <c r="H37" s="60">
        <f t="shared" si="2"/>
        <v>0.002483450103</v>
      </c>
      <c r="I37" s="47">
        <f t="shared" si="3"/>
        <v>0.00007820228971</v>
      </c>
      <c r="J37" s="29">
        <v>414.0</v>
      </c>
      <c r="K37" s="29">
        <v>335.0</v>
      </c>
      <c r="L37" s="29">
        <v>161.0</v>
      </c>
      <c r="M37" s="61">
        <f t="shared" si="4"/>
        <v>303.3333333</v>
      </c>
      <c r="N37" s="62">
        <f t="shared" si="5"/>
        <v>0.002778057619</v>
      </c>
      <c r="O37" s="18"/>
      <c r="P37" s="63"/>
      <c r="Q37" s="29"/>
      <c r="R37" s="101">
        <v>1306.755</v>
      </c>
      <c r="S37" s="29"/>
      <c r="T37" s="101">
        <v>1306.755</v>
      </c>
      <c r="U37" s="29"/>
      <c r="V37" s="101">
        <v>1360.39466786676</v>
      </c>
      <c r="W37" s="48">
        <f t="shared" si="30"/>
        <v>2.115699328</v>
      </c>
      <c r="X37" s="48"/>
      <c r="Y37" s="101">
        <v>1508.51988348189</v>
      </c>
      <c r="Z37" s="48">
        <f t="shared" si="31"/>
        <v>2.346065138</v>
      </c>
      <c r="AA37" s="63">
        <f t="shared" si="8"/>
        <v>148.1252156</v>
      </c>
      <c r="AB37" s="64">
        <f t="shared" si="9"/>
        <v>0.1088840019</v>
      </c>
      <c r="AC37" s="65">
        <v>1659.53919997792</v>
      </c>
      <c r="AD37" s="48">
        <v>2.45954328828569</v>
      </c>
      <c r="AE37" s="66">
        <v>148.125215615129</v>
      </c>
      <c r="AF37" s="47">
        <f t="shared" si="10"/>
        <v>0.1001109221</v>
      </c>
      <c r="AG37" s="67"/>
      <c r="AH37" s="65">
        <v>1748.28600221345</v>
      </c>
      <c r="AI37" s="48">
        <f t="shared" si="32"/>
        <v>2.718951792</v>
      </c>
      <c r="AJ37" s="68">
        <f t="shared" si="33"/>
        <v>88.74680224</v>
      </c>
      <c r="AK37" s="36">
        <f t="shared" si="28"/>
        <v>0.0534767737</v>
      </c>
      <c r="AL37" s="29"/>
      <c r="AM37" s="90">
        <v>1200.0</v>
      </c>
      <c r="AN37" s="69">
        <f t="shared" si="34"/>
        <v>-459.5392</v>
      </c>
      <c r="AP37" s="71">
        <f t="shared" si="35"/>
        <v>1544.6544</v>
      </c>
      <c r="AQ37" s="69">
        <f t="shared" si="29"/>
        <v>-114.8848</v>
      </c>
      <c r="AS37" s="71">
        <f t="shared" si="46"/>
        <v>1429.7696</v>
      </c>
      <c r="AT37" s="69">
        <f t="shared" si="19"/>
        <v>-114.8848</v>
      </c>
      <c r="AV37" s="91">
        <f t="shared" si="44"/>
        <v>1399.68</v>
      </c>
      <c r="AW37" s="69">
        <f t="shared" si="21"/>
        <v>-30.08959999</v>
      </c>
      <c r="AY37" s="91">
        <f t="shared" si="45"/>
        <v>1511.6544</v>
      </c>
      <c r="AZ37" s="69">
        <f t="shared" si="23"/>
        <v>111.9744</v>
      </c>
      <c r="BB37" s="92">
        <f t="shared" si="38"/>
        <v>1632.586752</v>
      </c>
      <c r="BC37" s="69">
        <f t="shared" si="25"/>
        <v>120.932352</v>
      </c>
      <c r="BD37" s="73">
        <f t="shared" si="39"/>
        <v>2.539015166</v>
      </c>
    </row>
    <row r="38" ht="15.75" customHeight="1">
      <c r="A38" s="93" t="s">
        <v>100</v>
      </c>
      <c r="B38" s="83" t="s">
        <v>101</v>
      </c>
      <c r="C38" s="102" t="s">
        <v>91</v>
      </c>
      <c r="D38" s="79"/>
      <c r="E38" s="59">
        <v>696.0</v>
      </c>
      <c r="F38" s="59">
        <v>686.0</v>
      </c>
      <c r="G38" s="60">
        <f t="shared" si="1"/>
        <v>0.002669940157</v>
      </c>
      <c r="H38" s="60">
        <f t="shared" si="2"/>
        <v>0.002649528415</v>
      </c>
      <c r="I38" s="47">
        <f t="shared" si="3"/>
        <v>-0.00002041174167</v>
      </c>
      <c r="J38" s="29">
        <v>126.0</v>
      </c>
      <c r="K38" s="29">
        <v>126.0</v>
      </c>
      <c r="L38" s="29">
        <v>112.0</v>
      </c>
      <c r="M38" s="61">
        <f t="shared" si="4"/>
        <v>121.3333333</v>
      </c>
      <c r="N38" s="62">
        <f t="shared" si="5"/>
        <v>0.001111223047</v>
      </c>
      <c r="O38" s="18"/>
      <c r="P38" s="63">
        <v>1227.121812</v>
      </c>
      <c r="Q38" s="29"/>
      <c r="R38" s="63">
        <v>1306.88472978</v>
      </c>
      <c r="S38" s="29"/>
      <c r="T38" s="63">
        <v>1306.88472978</v>
      </c>
      <c r="U38" s="29"/>
      <c r="V38" s="63">
        <v>1423.56159950414</v>
      </c>
      <c r="W38" s="48">
        <f t="shared" si="30"/>
        <v>2.075162681</v>
      </c>
      <c r="X38" s="48"/>
      <c r="Y38" s="63">
        <v>1565.26637812416</v>
      </c>
      <c r="Z38" s="48">
        <f t="shared" si="31"/>
        <v>2.281729414</v>
      </c>
      <c r="AA38" s="63">
        <f t="shared" si="8"/>
        <v>141.7047786</v>
      </c>
      <c r="AB38" s="64">
        <f t="shared" si="9"/>
        <v>0.09954242842</v>
      </c>
      <c r="AC38" s="65">
        <v>1674.33733726753</v>
      </c>
      <c r="AD38" s="48">
        <v>2.25218183902757</v>
      </c>
      <c r="AE38" s="66">
        <v>141.704778620019</v>
      </c>
      <c r="AF38" s="47">
        <f t="shared" si="10"/>
        <v>0.06968204305</v>
      </c>
      <c r="AG38" s="67"/>
      <c r="AH38" s="65">
        <v>1748.28600221345</v>
      </c>
      <c r="AI38" s="48">
        <f t="shared" si="32"/>
        <v>2.548521869</v>
      </c>
      <c r="AJ38" s="68">
        <f t="shared" si="33"/>
        <v>73.94866495</v>
      </c>
      <c r="AK38" s="36">
        <f t="shared" si="28"/>
        <v>0.04416592959</v>
      </c>
      <c r="AL38" s="29"/>
      <c r="AM38" s="90">
        <v>1200.0</v>
      </c>
      <c r="AN38" s="69">
        <f t="shared" si="34"/>
        <v>-474.3373373</v>
      </c>
      <c r="AP38" s="71">
        <f t="shared" si="35"/>
        <v>1555.753003</v>
      </c>
      <c r="AQ38" s="69">
        <f t="shared" si="29"/>
        <v>-118.5843343</v>
      </c>
      <c r="AS38" s="71">
        <f t="shared" si="46"/>
        <v>1437.168669</v>
      </c>
      <c r="AT38" s="69">
        <f t="shared" si="19"/>
        <v>-118.5843343</v>
      </c>
      <c r="AV38" s="91">
        <f t="shared" si="44"/>
        <v>1399.68</v>
      </c>
      <c r="AW38" s="69">
        <f t="shared" si="21"/>
        <v>-37.48866863</v>
      </c>
      <c r="AY38" s="91">
        <f t="shared" si="45"/>
        <v>1511.6544</v>
      </c>
      <c r="AZ38" s="69">
        <f t="shared" si="23"/>
        <v>111.9744</v>
      </c>
      <c r="BB38" s="92">
        <f t="shared" si="38"/>
        <v>1632.586752</v>
      </c>
      <c r="BC38" s="69">
        <f t="shared" si="25"/>
        <v>120.932352</v>
      </c>
      <c r="BD38" s="73">
        <f t="shared" si="39"/>
        <v>2.37986407</v>
      </c>
    </row>
    <row r="39" ht="17.25" customHeight="1">
      <c r="A39" s="104" t="s">
        <v>102</v>
      </c>
      <c r="B39" s="105" t="s">
        <v>103</v>
      </c>
      <c r="C39" s="106" t="s">
        <v>104</v>
      </c>
      <c r="D39" s="85"/>
      <c r="E39" s="59">
        <v>16863.0</v>
      </c>
      <c r="F39" s="59">
        <v>16973.0</v>
      </c>
      <c r="G39" s="60">
        <f t="shared" si="1"/>
        <v>0.06468850698</v>
      </c>
      <c r="H39" s="60">
        <f t="shared" si="2"/>
        <v>0.06555458569</v>
      </c>
      <c r="I39" s="47">
        <f t="shared" si="3"/>
        <v>0.0008660787108</v>
      </c>
      <c r="J39" s="29">
        <v>10989.0</v>
      </c>
      <c r="K39" s="29">
        <v>9198.0</v>
      </c>
      <c r="L39" s="29">
        <v>6885.0</v>
      </c>
      <c r="M39" s="61">
        <f t="shared" si="4"/>
        <v>9024</v>
      </c>
      <c r="N39" s="62">
        <f t="shared" si="5"/>
        <v>0.08264568775</v>
      </c>
      <c r="O39" s="18"/>
      <c r="P39" s="63">
        <v>12271.21812</v>
      </c>
      <c r="Q39" s="29"/>
      <c r="R39" s="63">
        <v>13068.8472978</v>
      </c>
      <c r="S39" s="29"/>
      <c r="T39" s="63">
        <v>13068.8472978</v>
      </c>
      <c r="U39" s="29"/>
      <c r="V39" s="63">
        <v>13596.8905478</v>
      </c>
      <c r="W39" s="48">
        <f t="shared" si="30"/>
        <v>0.8010894095</v>
      </c>
      <c r="X39" s="48"/>
      <c r="Y39" s="63">
        <v>15084.1995336636</v>
      </c>
      <c r="Z39" s="48">
        <f t="shared" si="31"/>
        <v>0.8887173472</v>
      </c>
      <c r="AA39" s="63">
        <f t="shared" si="8"/>
        <v>1487.308986</v>
      </c>
      <c r="AB39" s="64">
        <f t="shared" si="9"/>
        <v>0.1093859644</v>
      </c>
      <c r="AC39" s="65">
        <v>16279.1442260945</v>
      </c>
      <c r="AD39" s="48">
        <v>0.89617979207824</v>
      </c>
      <c r="AE39" s="66">
        <v>1487.30898586359</v>
      </c>
      <c r="AF39" s="47">
        <f t="shared" si="10"/>
        <v>0.07921830322</v>
      </c>
      <c r="AG39" s="67"/>
      <c r="AH39" s="65">
        <v>17744.2551144517</v>
      </c>
      <c r="AI39" s="48">
        <f t="shared" si="32"/>
        <v>1.045440118</v>
      </c>
      <c r="AJ39" s="68">
        <f t="shared" si="33"/>
        <v>1465.110888</v>
      </c>
      <c r="AK39" s="36">
        <f t="shared" si="28"/>
        <v>0.08999925721</v>
      </c>
      <c r="AL39" s="29"/>
      <c r="AM39" s="69">
        <f>SUM(F39*$AO$23)</f>
        <v>16973</v>
      </c>
      <c r="AN39" s="69">
        <f t="shared" si="34"/>
        <v>693.8557739</v>
      </c>
      <c r="AP39" s="71">
        <f t="shared" si="35"/>
        <v>16452.60817</v>
      </c>
      <c r="AQ39" s="69">
        <f t="shared" si="29"/>
        <v>173.4639435</v>
      </c>
      <c r="AS39" s="71">
        <f t="shared" si="46"/>
        <v>16626.07211</v>
      </c>
      <c r="AT39" s="69">
        <f t="shared" si="19"/>
        <v>173.4639435</v>
      </c>
      <c r="AV39" s="71">
        <f>SUM(AS39+($AN39*0.25))</f>
        <v>16799.53606</v>
      </c>
      <c r="AW39" s="69">
        <f t="shared" si="21"/>
        <v>173.4639435</v>
      </c>
      <c r="AY39" s="72">
        <f>SUM(AV39+($AN39*0.25))</f>
        <v>16973</v>
      </c>
      <c r="AZ39" s="69">
        <f t="shared" si="23"/>
        <v>173.4639435</v>
      </c>
      <c r="BB39" s="74">
        <f t="shared" si="38"/>
        <v>18330.84</v>
      </c>
      <c r="BC39" s="69">
        <f t="shared" si="25"/>
        <v>1357.84</v>
      </c>
      <c r="BD39" s="73">
        <f t="shared" si="39"/>
        <v>1.08</v>
      </c>
    </row>
    <row r="40" ht="15.75" customHeight="1">
      <c r="A40" s="104" t="s">
        <v>105</v>
      </c>
      <c r="B40" s="105" t="s">
        <v>106</v>
      </c>
      <c r="C40" s="106" t="s">
        <v>104</v>
      </c>
      <c r="D40" s="85"/>
      <c r="E40" s="59">
        <v>26568.0</v>
      </c>
      <c r="F40" s="107">
        <v>18137.0</v>
      </c>
      <c r="G40" s="60">
        <f t="shared" si="1"/>
        <v>0.1019180605</v>
      </c>
      <c r="H40" s="60">
        <f t="shared" si="2"/>
        <v>0.07005028697</v>
      </c>
      <c r="I40" s="47">
        <f t="shared" si="3"/>
        <v>-0.03186777349</v>
      </c>
      <c r="J40" s="29">
        <v>8260.0</v>
      </c>
      <c r="K40" s="29">
        <v>8110.0</v>
      </c>
      <c r="L40" s="29">
        <v>5911.0</v>
      </c>
      <c r="M40" s="61">
        <f t="shared" si="4"/>
        <v>7427</v>
      </c>
      <c r="N40" s="62">
        <f t="shared" si="5"/>
        <v>0.06801967231</v>
      </c>
      <c r="O40" s="18"/>
      <c r="P40" s="63">
        <v>12271.21812</v>
      </c>
      <c r="Q40" s="29"/>
      <c r="R40" s="63">
        <v>13068.8472978</v>
      </c>
      <c r="S40" s="29"/>
      <c r="T40" s="63">
        <v>13068.8472978</v>
      </c>
      <c r="U40" s="29"/>
      <c r="V40" s="63">
        <v>14030.919858062</v>
      </c>
      <c r="W40" s="48">
        <f t="shared" si="30"/>
        <v>0.7736075348</v>
      </c>
      <c r="X40" s="48"/>
      <c r="Y40" s="63">
        <v>15649.2252458507</v>
      </c>
      <c r="Z40" s="48">
        <f t="shared" si="31"/>
        <v>0.862834275</v>
      </c>
      <c r="AA40" s="63">
        <f t="shared" si="8"/>
        <v>1618.305388</v>
      </c>
      <c r="AB40" s="64">
        <f t="shared" si="9"/>
        <v>0.1153385098</v>
      </c>
      <c r="AC40" s="65">
        <v>17190.9608071231</v>
      </c>
      <c r="AD40" s="48">
        <v>0.597488714445463</v>
      </c>
      <c r="AE40" s="66">
        <v>1618.30538778878</v>
      </c>
      <c r="AF40" s="47">
        <f t="shared" si="10"/>
        <v>0.09851833155</v>
      </c>
      <c r="AG40" s="65">
        <v>17744.2551144517</v>
      </c>
      <c r="AH40" s="108">
        <f>SUM($AG$40-AH54)</f>
        <v>11888.65093</v>
      </c>
      <c r="AI40" s="48">
        <f t="shared" si="32"/>
        <v>0.6554915877</v>
      </c>
      <c r="AJ40" s="68"/>
      <c r="AK40" s="36">
        <f t="shared" si="28"/>
        <v>-0.308435924</v>
      </c>
      <c r="AL40" s="29">
        <f>SUM(F40*AO23)</f>
        <v>18137</v>
      </c>
      <c r="AM40" s="109">
        <f>SUM($AL$40-AM54)</f>
        <v>12151.79</v>
      </c>
      <c r="AN40" s="69"/>
      <c r="AP40" s="109">
        <f>SUM($AL$40-AP54)</f>
        <v>12151.79</v>
      </c>
      <c r="AQ40" s="69"/>
      <c r="AS40" s="109">
        <f>SUM(AP40*(1+AS3))</f>
        <v>13123.9332</v>
      </c>
      <c r="AT40" s="69">
        <f t="shared" si="19"/>
        <v>972.1432</v>
      </c>
      <c r="AV40" s="109">
        <f>SUM(AS40*(1+AV3))</f>
        <v>14173.84786</v>
      </c>
      <c r="AW40" s="69">
        <f t="shared" si="21"/>
        <v>1049.914656</v>
      </c>
      <c r="AY40" s="109">
        <f>SUM(AV40*(1+AY3))</f>
        <v>15307.75568</v>
      </c>
      <c r="AZ40" s="69">
        <f t="shared" si="23"/>
        <v>1133.907828</v>
      </c>
      <c r="BB40" s="109">
        <f>SUM(AY40*(1+BB3))</f>
        <v>16532.37614</v>
      </c>
      <c r="BC40" s="69">
        <f t="shared" si="25"/>
        <v>1224.620455</v>
      </c>
      <c r="BD40" s="73">
        <f t="shared" si="39"/>
        <v>0.9115276032</v>
      </c>
    </row>
    <row r="41" ht="15.75" customHeight="1">
      <c r="A41" s="84" t="s">
        <v>107</v>
      </c>
      <c r="B41" s="83" t="s">
        <v>108</v>
      </c>
      <c r="C41" s="85" t="s">
        <v>104</v>
      </c>
      <c r="D41" s="85"/>
      <c r="E41" s="59">
        <v>20321.0</v>
      </c>
      <c r="F41" s="59">
        <v>19289.0</v>
      </c>
      <c r="G41" s="60">
        <f t="shared" si="1"/>
        <v>0.0779538131</v>
      </c>
      <c r="H41" s="60">
        <f t="shared" si="2"/>
        <v>0.07449964081</v>
      </c>
      <c r="I41" s="47">
        <f t="shared" si="3"/>
        <v>-0.003454172297</v>
      </c>
      <c r="J41" s="29">
        <v>14795.0</v>
      </c>
      <c r="K41" s="29">
        <v>9432.0</v>
      </c>
      <c r="L41" s="29">
        <v>7407.0</v>
      </c>
      <c r="M41" s="61">
        <f t="shared" si="4"/>
        <v>10544.66667</v>
      </c>
      <c r="N41" s="62">
        <f t="shared" si="5"/>
        <v>0.09657260957</v>
      </c>
      <c r="O41" s="18"/>
      <c r="P41" s="63">
        <v>12271.21812</v>
      </c>
      <c r="Q41" s="29"/>
      <c r="R41" s="63">
        <v>13068.8472978</v>
      </c>
      <c r="S41" s="29"/>
      <c r="T41" s="63">
        <v>13068.8472978</v>
      </c>
      <c r="U41" s="29"/>
      <c r="V41" s="63">
        <v>14302.9626255118</v>
      </c>
      <c r="W41" s="48">
        <f t="shared" si="30"/>
        <v>0.741508768</v>
      </c>
      <c r="X41" s="48"/>
      <c r="Y41" s="63">
        <v>15822.7887131843</v>
      </c>
      <c r="Z41" s="48">
        <f t="shared" si="31"/>
        <v>0.8203011412</v>
      </c>
      <c r="AA41" s="63">
        <f t="shared" si="8"/>
        <v>1519.826088</v>
      </c>
      <c r="AB41" s="64">
        <f t="shared" si="9"/>
        <v>0.1062595301</v>
      </c>
      <c r="AC41" s="65">
        <v>16552.4847678042</v>
      </c>
      <c r="AD41" s="48">
        <v>0.758316950325941</v>
      </c>
      <c r="AE41" s="66">
        <v>1519.8260876725</v>
      </c>
      <c r="AF41" s="47">
        <f t="shared" si="10"/>
        <v>0.04611677928</v>
      </c>
      <c r="AG41" s="67"/>
      <c r="AH41" s="65">
        <v>17744.2551144517</v>
      </c>
      <c r="AI41" s="48">
        <f t="shared" si="32"/>
        <v>0.919915761</v>
      </c>
      <c r="AJ41" s="68">
        <f t="shared" ref="AJ41:AJ53" si="47">SUM(AH41-AC41)</f>
        <v>1191.770347</v>
      </c>
      <c r="AK41" s="36">
        <f t="shared" si="28"/>
        <v>0.07199948306</v>
      </c>
      <c r="AL41" s="29"/>
      <c r="AM41" s="69">
        <f t="shared" ref="AM41:AM53" si="48">SUM(F41*$AO$23)</f>
        <v>19289</v>
      </c>
      <c r="AN41" s="69">
        <f t="shared" ref="AN41:AN53" si="49">SUM(AM41-AC41)</f>
        <v>2736.515232</v>
      </c>
      <c r="AP41" s="71">
        <f t="shared" ref="AP41:AP53" si="50">SUM($AC41+($AN41*0.25))</f>
        <v>17236.61358</v>
      </c>
      <c r="AQ41" s="69">
        <f t="shared" ref="AQ41:AQ53" si="51">SUM(AP41-AC41)</f>
        <v>684.128808</v>
      </c>
      <c r="AS41" s="71">
        <f t="shared" ref="AS41:AS53" si="52">SUM(AP41+($AN41*0.25))</f>
        <v>17920.74238</v>
      </c>
      <c r="AT41" s="69">
        <f t="shared" si="19"/>
        <v>684.128808</v>
      </c>
      <c r="AV41" s="71">
        <f t="shared" ref="AV41:AV53" si="53">SUM(AS41+($AN41*0.25))</f>
        <v>18604.87119</v>
      </c>
      <c r="AW41" s="69">
        <f t="shared" si="21"/>
        <v>684.128808</v>
      </c>
      <c r="AY41" s="72">
        <f t="shared" ref="AY41:AY53" si="54">SUM(AV41+($AN41*0.25))</f>
        <v>19289</v>
      </c>
      <c r="AZ41" s="69">
        <f t="shared" si="23"/>
        <v>684.128808</v>
      </c>
      <c r="BB41" s="74">
        <f t="shared" ref="BB41:BB53" si="55">AY41*(1+BB$3)</f>
        <v>20832.12</v>
      </c>
      <c r="BC41" s="69">
        <f t="shared" si="25"/>
        <v>1543.12</v>
      </c>
      <c r="BD41" s="73">
        <f t="shared" si="39"/>
        <v>1.08</v>
      </c>
    </row>
    <row r="42" ht="15.75" customHeight="1">
      <c r="A42" s="96" t="s">
        <v>109</v>
      </c>
      <c r="B42" s="83" t="s">
        <v>110</v>
      </c>
      <c r="C42" s="85" t="s">
        <v>104</v>
      </c>
      <c r="D42" s="97"/>
      <c r="E42" s="59">
        <v>23837.0</v>
      </c>
      <c r="F42" s="59">
        <v>23110.0</v>
      </c>
      <c r="G42" s="60">
        <f t="shared" si="1"/>
        <v>0.09144161424</v>
      </c>
      <c r="H42" s="60">
        <f t="shared" si="2"/>
        <v>0.08925743683</v>
      </c>
      <c r="I42" s="47">
        <f t="shared" si="3"/>
        <v>-0.002184177407</v>
      </c>
      <c r="J42" s="29">
        <v>8020.0</v>
      </c>
      <c r="K42" s="29">
        <v>7378.0</v>
      </c>
      <c r="L42" s="29">
        <v>6220.0</v>
      </c>
      <c r="M42" s="61">
        <f t="shared" si="4"/>
        <v>7206</v>
      </c>
      <c r="N42" s="62">
        <f t="shared" si="5"/>
        <v>0.0659956589</v>
      </c>
      <c r="O42" s="18"/>
      <c r="P42" s="63">
        <v>12271.21812</v>
      </c>
      <c r="Q42" s="29"/>
      <c r="R42" s="63">
        <v>13068.8472978</v>
      </c>
      <c r="S42" s="29"/>
      <c r="T42" s="63">
        <v>13068.8472978</v>
      </c>
      <c r="U42" s="29"/>
      <c r="V42" s="63">
        <v>13512.3139891269</v>
      </c>
      <c r="W42" s="48">
        <f t="shared" si="30"/>
        <v>0.5846955426</v>
      </c>
      <c r="X42" s="48"/>
      <c r="Y42" s="63">
        <v>14930.8972619824</v>
      </c>
      <c r="Z42" s="48">
        <f t="shared" si="31"/>
        <v>0.6460795007</v>
      </c>
      <c r="AA42" s="63">
        <f t="shared" si="8"/>
        <v>1418.583273</v>
      </c>
      <c r="AB42" s="64">
        <f t="shared" si="9"/>
        <v>0.1049844811</v>
      </c>
      <c r="AC42" s="65">
        <v>15841.7425756402</v>
      </c>
      <c r="AD42" s="48">
        <v>0.619410797012338</v>
      </c>
      <c r="AE42" s="66">
        <v>1418.58327285551</v>
      </c>
      <c r="AF42" s="47">
        <f t="shared" si="10"/>
        <v>0.0610040574</v>
      </c>
      <c r="AG42" s="67"/>
      <c r="AH42" s="65">
        <v>17744.2551144517</v>
      </c>
      <c r="AI42" s="48">
        <f t="shared" si="32"/>
        <v>0.7678171837</v>
      </c>
      <c r="AJ42" s="68">
        <f t="shared" si="47"/>
        <v>1902.512539</v>
      </c>
      <c r="AK42" s="36">
        <f t="shared" si="28"/>
        <v>0.1200949031</v>
      </c>
      <c r="AL42" s="29"/>
      <c r="AM42" s="69">
        <f t="shared" si="48"/>
        <v>23110</v>
      </c>
      <c r="AN42" s="69">
        <f t="shared" si="49"/>
        <v>7268.257424</v>
      </c>
      <c r="AP42" s="71">
        <f t="shared" si="50"/>
        <v>17658.80693</v>
      </c>
      <c r="AQ42" s="69">
        <f t="shared" si="51"/>
        <v>1817.064356</v>
      </c>
      <c r="AS42" s="71">
        <f t="shared" si="52"/>
        <v>19475.87129</v>
      </c>
      <c r="AT42" s="69">
        <f t="shared" si="19"/>
        <v>1817.064356</v>
      </c>
      <c r="AV42" s="71">
        <f t="shared" si="53"/>
        <v>21292.93564</v>
      </c>
      <c r="AW42" s="69">
        <f t="shared" si="21"/>
        <v>1817.064356</v>
      </c>
      <c r="AY42" s="72">
        <f t="shared" si="54"/>
        <v>23110</v>
      </c>
      <c r="AZ42" s="69">
        <f t="shared" si="23"/>
        <v>1817.064356</v>
      </c>
      <c r="BB42" s="74">
        <f t="shared" si="55"/>
        <v>24958.8</v>
      </c>
      <c r="BC42" s="69">
        <f t="shared" si="25"/>
        <v>1848.8</v>
      </c>
      <c r="BD42" s="73">
        <f t="shared" si="39"/>
        <v>1.08</v>
      </c>
    </row>
    <row r="43" ht="15.75" customHeight="1">
      <c r="A43" s="84" t="s">
        <v>111</v>
      </c>
      <c r="B43" s="83" t="s">
        <v>112</v>
      </c>
      <c r="C43" s="85" t="s">
        <v>104</v>
      </c>
      <c r="D43" s="85"/>
      <c r="E43" s="59">
        <v>25003.0</v>
      </c>
      <c r="F43" s="59">
        <v>24474.0</v>
      </c>
      <c r="G43" s="60">
        <f t="shared" si="1"/>
        <v>0.09591453123</v>
      </c>
      <c r="H43" s="60">
        <f t="shared" si="2"/>
        <v>0.09452559537</v>
      </c>
      <c r="I43" s="47">
        <f t="shared" si="3"/>
        <v>-0.001388935855</v>
      </c>
      <c r="J43" s="29">
        <v>13810.0</v>
      </c>
      <c r="K43" s="29">
        <v>10427.0</v>
      </c>
      <c r="L43" s="29">
        <v>8092.0</v>
      </c>
      <c r="M43" s="61">
        <f t="shared" si="4"/>
        <v>10776.33333</v>
      </c>
      <c r="N43" s="62">
        <f t="shared" si="5"/>
        <v>0.09869431292</v>
      </c>
      <c r="O43" s="18"/>
      <c r="P43" s="63">
        <v>12271.21812</v>
      </c>
      <c r="Q43" s="29"/>
      <c r="R43" s="63">
        <v>13068.8472978</v>
      </c>
      <c r="S43" s="29"/>
      <c r="T43" s="63">
        <v>13068.8472978</v>
      </c>
      <c r="U43" s="29"/>
      <c r="V43" s="63">
        <v>13688.2125840902</v>
      </c>
      <c r="W43" s="48">
        <f t="shared" si="30"/>
        <v>0.5592960932</v>
      </c>
      <c r="X43" s="48"/>
      <c r="Y43" s="63">
        <v>15236.0702744492</v>
      </c>
      <c r="Z43" s="48">
        <f t="shared" si="31"/>
        <v>0.6225410752</v>
      </c>
      <c r="AA43" s="63">
        <f t="shared" si="8"/>
        <v>1547.85769</v>
      </c>
      <c r="AB43" s="64">
        <f t="shared" si="9"/>
        <v>0.1130796063</v>
      </c>
      <c r="AC43" s="65">
        <v>16160.4426102073</v>
      </c>
      <c r="AD43" s="48">
        <v>0.598040178246076</v>
      </c>
      <c r="AE43" s="66">
        <v>1547.857690359</v>
      </c>
      <c r="AF43" s="47">
        <f t="shared" si="10"/>
        <v>0.06066999686</v>
      </c>
      <c r="AG43" s="67"/>
      <c r="AH43" s="65">
        <v>17744.2551144517</v>
      </c>
      <c r="AI43" s="48">
        <f t="shared" si="32"/>
        <v>0.7250247248</v>
      </c>
      <c r="AJ43" s="68">
        <f t="shared" si="47"/>
        <v>1583.812504</v>
      </c>
      <c r="AK43" s="36">
        <f t="shared" si="28"/>
        <v>0.09800551522</v>
      </c>
      <c r="AL43" s="29"/>
      <c r="AM43" s="69">
        <f t="shared" si="48"/>
        <v>24474</v>
      </c>
      <c r="AN43" s="69">
        <f t="shared" si="49"/>
        <v>8313.55739</v>
      </c>
      <c r="AP43" s="71">
        <f t="shared" si="50"/>
        <v>18238.83196</v>
      </c>
      <c r="AQ43" s="69">
        <f t="shared" si="51"/>
        <v>2078.389347</v>
      </c>
      <c r="AS43" s="71">
        <f t="shared" si="52"/>
        <v>20317.22131</v>
      </c>
      <c r="AT43" s="69">
        <f t="shared" si="19"/>
        <v>2078.389347</v>
      </c>
      <c r="AV43" s="71">
        <f t="shared" si="53"/>
        <v>22395.61065</v>
      </c>
      <c r="AW43" s="69">
        <f t="shared" si="21"/>
        <v>2078.389347</v>
      </c>
      <c r="AY43" s="72">
        <f t="shared" si="54"/>
        <v>24474</v>
      </c>
      <c r="AZ43" s="69">
        <f t="shared" si="23"/>
        <v>2078.389347</v>
      </c>
      <c r="BB43" s="74">
        <f t="shared" si="55"/>
        <v>26431.92</v>
      </c>
      <c r="BC43" s="69">
        <f t="shared" si="25"/>
        <v>1957.92</v>
      </c>
      <c r="BD43" s="73">
        <f t="shared" si="39"/>
        <v>1.08</v>
      </c>
    </row>
    <row r="44" ht="15.75" customHeight="1">
      <c r="A44" s="84" t="s">
        <v>113</v>
      </c>
      <c r="B44" s="83" t="s">
        <v>114</v>
      </c>
      <c r="C44" s="85" t="s">
        <v>104</v>
      </c>
      <c r="D44" s="85"/>
      <c r="E44" s="59">
        <v>26843.0</v>
      </c>
      <c r="F44" s="59">
        <v>26853.0</v>
      </c>
      <c r="G44" s="60">
        <f t="shared" si="1"/>
        <v>0.1029729937</v>
      </c>
      <c r="H44" s="60">
        <f t="shared" si="2"/>
        <v>0.1037139745</v>
      </c>
      <c r="I44" s="47">
        <f t="shared" si="3"/>
        <v>0.0007409808156</v>
      </c>
      <c r="J44" s="29">
        <v>7591.0</v>
      </c>
      <c r="K44" s="29">
        <v>5625.0</v>
      </c>
      <c r="L44" s="29">
        <v>3928.0</v>
      </c>
      <c r="M44" s="61">
        <f t="shared" si="4"/>
        <v>5714.666667</v>
      </c>
      <c r="N44" s="62">
        <f t="shared" si="5"/>
        <v>0.05233738441</v>
      </c>
      <c r="O44" s="18"/>
      <c r="P44" s="63">
        <v>12271.21812</v>
      </c>
      <c r="Q44" s="29"/>
      <c r="R44" s="63">
        <v>13068.8472978</v>
      </c>
      <c r="S44" s="29"/>
      <c r="T44" s="63">
        <v>13068.8472978</v>
      </c>
      <c r="U44" s="29"/>
      <c r="V44" s="63">
        <v>13577.1980349934</v>
      </c>
      <c r="W44" s="48">
        <f t="shared" si="30"/>
        <v>0.5056119627</v>
      </c>
      <c r="X44" s="48"/>
      <c r="Y44" s="63">
        <v>15060.5250042843</v>
      </c>
      <c r="Z44" s="48">
        <f t="shared" si="31"/>
        <v>0.5608507431</v>
      </c>
      <c r="AA44" s="63">
        <f t="shared" si="8"/>
        <v>1483.326969</v>
      </c>
      <c r="AB44" s="64">
        <f t="shared" si="9"/>
        <v>0.1092513319</v>
      </c>
      <c r="AC44" s="65">
        <v>16249.3529897299</v>
      </c>
      <c r="AD44" s="48">
        <v>0.562029792422602</v>
      </c>
      <c r="AE44" s="66">
        <v>1483.32696929095</v>
      </c>
      <c r="AF44" s="47">
        <f t="shared" si="10"/>
        <v>0.07893668947</v>
      </c>
      <c r="AG44" s="67"/>
      <c r="AH44" s="65">
        <v>17744.2551144517</v>
      </c>
      <c r="AI44" s="48">
        <f t="shared" si="32"/>
        <v>0.6607922807</v>
      </c>
      <c r="AJ44" s="68">
        <f t="shared" si="47"/>
        <v>1494.902125</v>
      </c>
      <c r="AK44" s="36">
        <f t="shared" si="28"/>
        <v>0.09199763989</v>
      </c>
      <c r="AL44" s="29"/>
      <c r="AM44" s="69">
        <f t="shared" si="48"/>
        <v>26853</v>
      </c>
      <c r="AN44" s="69">
        <f t="shared" si="49"/>
        <v>10603.64701</v>
      </c>
      <c r="AP44" s="71">
        <f t="shared" si="50"/>
        <v>18900.26474</v>
      </c>
      <c r="AQ44" s="69">
        <f t="shared" si="51"/>
        <v>2650.911753</v>
      </c>
      <c r="AS44" s="71">
        <f t="shared" si="52"/>
        <v>21551.17649</v>
      </c>
      <c r="AT44" s="69">
        <f t="shared" si="19"/>
        <v>2650.911753</v>
      </c>
      <c r="AV44" s="71">
        <f t="shared" si="53"/>
        <v>24202.08825</v>
      </c>
      <c r="AW44" s="69">
        <f t="shared" si="21"/>
        <v>2650.911753</v>
      </c>
      <c r="AY44" s="72">
        <f t="shared" si="54"/>
        <v>26853</v>
      </c>
      <c r="AZ44" s="69">
        <f t="shared" si="23"/>
        <v>2650.911753</v>
      </c>
      <c r="BB44" s="74">
        <f t="shared" si="55"/>
        <v>29001.24</v>
      </c>
      <c r="BC44" s="69">
        <f t="shared" si="25"/>
        <v>2148.24</v>
      </c>
      <c r="BD44" s="73">
        <f t="shared" si="39"/>
        <v>1.08</v>
      </c>
    </row>
    <row r="45" ht="15.75" customHeight="1">
      <c r="A45" s="84" t="s">
        <v>115</v>
      </c>
      <c r="B45" s="83" t="s">
        <v>116</v>
      </c>
      <c r="C45" s="85" t="s">
        <v>104</v>
      </c>
      <c r="D45" s="85"/>
      <c r="E45" s="59">
        <v>26907.0</v>
      </c>
      <c r="F45" s="59">
        <v>26915.0</v>
      </c>
      <c r="G45" s="60">
        <f t="shared" si="1"/>
        <v>0.1032185054</v>
      </c>
      <c r="H45" s="60">
        <f t="shared" si="2"/>
        <v>0.1039534363</v>
      </c>
      <c r="I45" s="47">
        <f t="shared" si="3"/>
        <v>0.0007349308288</v>
      </c>
      <c r="J45" s="29">
        <v>19304.0</v>
      </c>
      <c r="K45" s="29">
        <v>16605.0</v>
      </c>
      <c r="L45" s="29">
        <v>9120.0</v>
      </c>
      <c r="M45" s="61">
        <f t="shared" si="4"/>
        <v>15009.66667</v>
      </c>
      <c r="N45" s="62">
        <f t="shared" si="5"/>
        <v>0.1374650072</v>
      </c>
      <c r="O45" s="18"/>
      <c r="P45" s="63">
        <v>12271.21812</v>
      </c>
      <c r="Q45" s="29"/>
      <c r="R45" s="63">
        <v>13068.8472978</v>
      </c>
      <c r="S45" s="29"/>
      <c r="T45" s="63">
        <v>13068.8472978</v>
      </c>
      <c r="U45" s="29"/>
      <c r="V45" s="63">
        <v>13805.1989704259</v>
      </c>
      <c r="W45" s="48">
        <f t="shared" si="30"/>
        <v>0.5129184087</v>
      </c>
      <c r="X45" s="48"/>
      <c r="Y45" s="63">
        <v>15620.0363104727</v>
      </c>
      <c r="Z45" s="48">
        <f t="shared" si="31"/>
        <v>0.5803468813</v>
      </c>
      <c r="AA45" s="63">
        <f t="shared" si="8"/>
        <v>1814.83734</v>
      </c>
      <c r="AB45" s="64">
        <f t="shared" si="9"/>
        <v>0.1314604262</v>
      </c>
      <c r="AC45" s="65">
        <v>17308.7400961327</v>
      </c>
      <c r="AD45" s="48">
        <v>0.585531787222519</v>
      </c>
      <c r="AE45" s="66">
        <v>1814.83734004686</v>
      </c>
      <c r="AF45" s="47">
        <f t="shared" si="10"/>
        <v>0.1081113867</v>
      </c>
      <c r="AG45" s="67"/>
      <c r="AH45" s="65">
        <v>17744.2551144517</v>
      </c>
      <c r="AI45" s="48">
        <f t="shared" si="32"/>
        <v>0.6592701139</v>
      </c>
      <c r="AJ45" s="68">
        <f t="shared" si="47"/>
        <v>435.5150183</v>
      </c>
      <c r="AK45" s="36">
        <f t="shared" si="28"/>
        <v>0.02516156669</v>
      </c>
      <c r="AL45" s="29"/>
      <c r="AM45" s="69">
        <f t="shared" si="48"/>
        <v>26915</v>
      </c>
      <c r="AN45" s="69">
        <f t="shared" si="49"/>
        <v>9606.259904</v>
      </c>
      <c r="AP45" s="71">
        <f t="shared" si="50"/>
        <v>19710.30507</v>
      </c>
      <c r="AQ45" s="69">
        <f t="shared" si="51"/>
        <v>2401.564976</v>
      </c>
      <c r="AS45" s="71">
        <f t="shared" si="52"/>
        <v>22111.87005</v>
      </c>
      <c r="AT45" s="69">
        <f t="shared" si="19"/>
        <v>2401.564976</v>
      </c>
      <c r="AV45" s="71">
        <f t="shared" si="53"/>
        <v>24513.43502</v>
      </c>
      <c r="AW45" s="69">
        <f t="shared" si="21"/>
        <v>2401.564976</v>
      </c>
      <c r="AY45" s="72">
        <f t="shared" si="54"/>
        <v>26915</v>
      </c>
      <c r="AZ45" s="69">
        <f t="shared" si="23"/>
        <v>2401.564976</v>
      </c>
      <c r="BB45" s="74">
        <f t="shared" si="55"/>
        <v>29068.2</v>
      </c>
      <c r="BC45" s="69">
        <f t="shared" si="25"/>
        <v>2153.2</v>
      </c>
      <c r="BD45" s="73">
        <f t="shared" si="39"/>
        <v>1.08</v>
      </c>
    </row>
    <row r="46" ht="15.75" customHeight="1">
      <c r="A46" s="96" t="s">
        <v>117</v>
      </c>
      <c r="B46" s="83" t="s">
        <v>118</v>
      </c>
      <c r="C46" s="110" t="s">
        <v>119</v>
      </c>
      <c r="D46" s="97"/>
      <c r="E46" s="59">
        <v>2028.0</v>
      </c>
      <c r="F46" s="59">
        <v>1900.0</v>
      </c>
      <c r="G46" s="60">
        <f t="shared" si="1"/>
        <v>0.007779653215</v>
      </c>
      <c r="H46" s="60">
        <f t="shared" si="2"/>
        <v>0.007338344006</v>
      </c>
      <c r="I46" s="47">
        <f t="shared" si="3"/>
        <v>-0.0004413092086</v>
      </c>
      <c r="J46" s="29">
        <v>776.0</v>
      </c>
      <c r="K46" s="29">
        <v>591.0</v>
      </c>
      <c r="L46" s="29">
        <v>429.0</v>
      </c>
      <c r="M46" s="61">
        <f t="shared" si="4"/>
        <v>598.6666667</v>
      </c>
      <c r="N46" s="62">
        <f t="shared" si="5"/>
        <v>0.005482847784</v>
      </c>
      <c r="O46" s="18"/>
      <c r="P46" s="63">
        <v>1659.5361648</v>
      </c>
      <c r="Q46" s="29"/>
      <c r="R46" s="63">
        <v>1767.406015512</v>
      </c>
      <c r="S46" s="29"/>
      <c r="T46" s="63">
        <v>1767.406015512</v>
      </c>
      <c r="U46" s="29"/>
      <c r="V46" s="63">
        <v>1827.23071284374</v>
      </c>
      <c r="W46" s="48">
        <f t="shared" si="30"/>
        <v>0.9617003752</v>
      </c>
      <c r="X46" s="48"/>
      <c r="Y46" s="63">
        <v>2009.07506448603</v>
      </c>
      <c r="Z46" s="48">
        <f t="shared" si="31"/>
        <v>1.057407929</v>
      </c>
      <c r="AA46" s="63">
        <f t="shared" si="8"/>
        <v>181.8443516</v>
      </c>
      <c r="AB46" s="64">
        <f t="shared" si="9"/>
        <v>0.0995190976</v>
      </c>
      <c r="AC46" s="65">
        <v>2037.41427241185</v>
      </c>
      <c r="AD46" s="48">
        <v>0.941018765567227</v>
      </c>
      <c r="AE46" s="66">
        <v>181.844351642291</v>
      </c>
      <c r="AF46" s="47">
        <f t="shared" si="10"/>
        <v>0.01410559935</v>
      </c>
      <c r="AG46" s="67"/>
      <c r="AH46" s="111">
        <v>2478.56288399475</v>
      </c>
      <c r="AI46" s="48">
        <f t="shared" si="32"/>
        <v>1.304506781</v>
      </c>
      <c r="AJ46" s="68">
        <f t="shared" si="47"/>
        <v>441.1486116</v>
      </c>
      <c r="AK46" s="36">
        <f t="shared" si="28"/>
        <v>0.2165237662</v>
      </c>
      <c r="AL46" s="29"/>
      <c r="AM46" s="69">
        <f t="shared" si="48"/>
        <v>1900</v>
      </c>
      <c r="AN46" s="69">
        <f t="shared" si="49"/>
        <v>-137.4142724</v>
      </c>
      <c r="AP46" s="71">
        <f t="shared" si="50"/>
        <v>2003.060704</v>
      </c>
      <c r="AQ46" s="69">
        <f t="shared" si="51"/>
        <v>-34.3535681</v>
      </c>
      <c r="AS46" s="71">
        <f t="shared" si="52"/>
        <v>1968.707136</v>
      </c>
      <c r="AT46" s="69">
        <f t="shared" si="19"/>
        <v>-34.3535681</v>
      </c>
      <c r="AV46" s="71">
        <f t="shared" si="53"/>
        <v>1934.353568</v>
      </c>
      <c r="AW46" s="69">
        <f t="shared" si="21"/>
        <v>-34.3535681</v>
      </c>
      <c r="AY46" s="72">
        <f t="shared" si="54"/>
        <v>1900</v>
      </c>
      <c r="AZ46" s="69">
        <f t="shared" si="23"/>
        <v>-34.3535681</v>
      </c>
      <c r="BB46" s="74">
        <f t="shared" si="55"/>
        <v>2052</v>
      </c>
      <c r="BC46" s="69">
        <f t="shared" si="25"/>
        <v>152</v>
      </c>
      <c r="BD46" s="73">
        <f t="shared" si="39"/>
        <v>1.08</v>
      </c>
    </row>
    <row r="47" ht="15.75" customHeight="1">
      <c r="A47" s="84" t="s">
        <v>120</v>
      </c>
      <c r="B47" s="83" t="s">
        <v>121</v>
      </c>
      <c r="C47" s="110" t="s">
        <v>119</v>
      </c>
      <c r="D47" s="85"/>
      <c r="E47" s="59">
        <v>2900.0</v>
      </c>
      <c r="F47" s="59">
        <v>3035.0</v>
      </c>
      <c r="G47" s="60">
        <f t="shared" si="1"/>
        <v>0.01112475065</v>
      </c>
      <c r="H47" s="60">
        <f t="shared" si="2"/>
        <v>0.01172203898</v>
      </c>
      <c r="I47" s="47">
        <f t="shared" si="3"/>
        <v>0.0005972883261</v>
      </c>
      <c r="J47" s="29">
        <v>927.0</v>
      </c>
      <c r="K47" s="29">
        <v>527.0</v>
      </c>
      <c r="L47" s="29">
        <v>345.0</v>
      </c>
      <c r="M47" s="61">
        <f t="shared" si="4"/>
        <v>599.6666667</v>
      </c>
      <c r="N47" s="62">
        <f t="shared" si="5"/>
        <v>0.005492006216</v>
      </c>
      <c r="O47" s="18"/>
      <c r="P47" s="63">
        <v>1659.5361648</v>
      </c>
      <c r="Q47" s="29"/>
      <c r="R47" s="63">
        <v>1767.406015512</v>
      </c>
      <c r="S47" s="29"/>
      <c r="T47" s="63">
        <v>1767.406015512</v>
      </c>
      <c r="U47" s="29"/>
      <c r="V47" s="63">
        <v>1926.03423518112</v>
      </c>
      <c r="W47" s="48">
        <f t="shared" si="30"/>
        <v>0.6346076557</v>
      </c>
      <c r="X47" s="48"/>
      <c r="Y47" s="63">
        <v>2117.40504120052</v>
      </c>
      <c r="Z47" s="48">
        <f t="shared" si="31"/>
        <v>0.6976622871</v>
      </c>
      <c r="AA47" s="63">
        <f t="shared" si="8"/>
        <v>191.370806</v>
      </c>
      <c r="AB47" s="64">
        <f t="shared" si="9"/>
        <v>0.09936002306</v>
      </c>
      <c r="AC47" s="65">
        <v>2426.16564531074</v>
      </c>
      <c r="AD47" s="48">
        <v>0.783740299025485</v>
      </c>
      <c r="AE47" s="66">
        <v>191.3708060194</v>
      </c>
      <c r="AF47" s="47">
        <f t="shared" si="10"/>
        <v>0.1458202838</v>
      </c>
      <c r="AG47" s="67"/>
      <c r="AH47" s="111">
        <v>2478.56288399475</v>
      </c>
      <c r="AI47" s="48">
        <f t="shared" si="32"/>
        <v>0.8166599288</v>
      </c>
      <c r="AJ47" s="68">
        <f t="shared" si="47"/>
        <v>52.39723868</v>
      </c>
      <c r="AK47" s="36">
        <f t="shared" si="28"/>
        <v>0.02159672765</v>
      </c>
      <c r="AL47" s="29"/>
      <c r="AM47" s="69">
        <f t="shared" si="48"/>
        <v>3035</v>
      </c>
      <c r="AN47" s="69">
        <f t="shared" si="49"/>
        <v>608.8343547</v>
      </c>
      <c r="AP47" s="71">
        <f t="shared" si="50"/>
        <v>2578.374234</v>
      </c>
      <c r="AQ47" s="69">
        <f t="shared" si="51"/>
        <v>152.2085887</v>
      </c>
      <c r="AS47" s="71">
        <f t="shared" si="52"/>
        <v>2730.582823</v>
      </c>
      <c r="AT47" s="69">
        <f t="shared" si="19"/>
        <v>152.2085887</v>
      </c>
      <c r="AV47" s="71">
        <f t="shared" si="53"/>
        <v>2882.791411</v>
      </c>
      <c r="AW47" s="69">
        <f t="shared" si="21"/>
        <v>152.2085887</v>
      </c>
      <c r="AY47" s="72">
        <f t="shared" si="54"/>
        <v>3035</v>
      </c>
      <c r="AZ47" s="69">
        <f t="shared" si="23"/>
        <v>152.2085887</v>
      </c>
      <c r="BB47" s="74">
        <f t="shared" si="55"/>
        <v>3277.8</v>
      </c>
      <c r="BC47" s="69">
        <f t="shared" si="25"/>
        <v>242.8</v>
      </c>
      <c r="BD47" s="73">
        <f t="shared" si="39"/>
        <v>1.08</v>
      </c>
    </row>
    <row r="48" ht="15.75" customHeight="1">
      <c r="A48" s="103" t="s">
        <v>122</v>
      </c>
      <c r="B48" s="83" t="s">
        <v>123</v>
      </c>
      <c r="C48" s="110" t="s">
        <v>119</v>
      </c>
      <c r="D48" s="97"/>
      <c r="E48" s="59">
        <v>3143.0</v>
      </c>
      <c r="F48" s="59">
        <v>3035.0</v>
      </c>
      <c r="G48" s="60">
        <f t="shared" si="1"/>
        <v>0.01205692803</v>
      </c>
      <c r="H48" s="60">
        <f t="shared" si="2"/>
        <v>0.01172203898</v>
      </c>
      <c r="I48" s="47">
        <f t="shared" si="3"/>
        <v>-0.0003348890562</v>
      </c>
      <c r="J48" s="29">
        <v>1119.0</v>
      </c>
      <c r="K48" s="29">
        <v>999.0</v>
      </c>
      <c r="L48" s="29">
        <v>817.0</v>
      </c>
      <c r="M48" s="61">
        <f t="shared" si="4"/>
        <v>978.3333333</v>
      </c>
      <c r="N48" s="62">
        <f t="shared" si="5"/>
        <v>0.008959999023</v>
      </c>
      <c r="O48" s="18"/>
      <c r="P48" s="63">
        <v>1659.5361648</v>
      </c>
      <c r="Q48" s="29"/>
      <c r="R48" s="63">
        <v>1767.406015512</v>
      </c>
      <c r="S48" s="29"/>
      <c r="T48" s="63">
        <v>1767.406015512</v>
      </c>
      <c r="U48" s="29"/>
      <c r="V48" s="63">
        <v>1878.35658849106</v>
      </c>
      <c r="W48" s="48">
        <f t="shared" si="30"/>
        <v>0.6188983817</v>
      </c>
      <c r="X48" s="48"/>
      <c r="Y48" s="63">
        <v>2107.55525919995</v>
      </c>
      <c r="Z48" s="48">
        <f t="shared" si="31"/>
        <v>0.6944168894</v>
      </c>
      <c r="AA48" s="63">
        <f t="shared" si="8"/>
        <v>229.1986707</v>
      </c>
      <c r="AB48" s="64">
        <f t="shared" si="9"/>
        <v>0.1220208517</v>
      </c>
      <c r="AC48" s="65">
        <v>2274.38563724791</v>
      </c>
      <c r="AD48" s="48">
        <v>0.664285120571532</v>
      </c>
      <c r="AE48" s="66">
        <v>229.19867070889</v>
      </c>
      <c r="AF48" s="47">
        <f t="shared" si="10"/>
        <v>0.07915824618</v>
      </c>
      <c r="AG48" s="67"/>
      <c r="AH48" s="111">
        <v>2478.56288399475</v>
      </c>
      <c r="AI48" s="48">
        <f t="shared" si="32"/>
        <v>0.8166599288</v>
      </c>
      <c r="AJ48" s="68">
        <f t="shared" si="47"/>
        <v>204.1772467</v>
      </c>
      <c r="AK48" s="36">
        <f t="shared" si="28"/>
        <v>0.08977248335</v>
      </c>
      <c r="AL48" s="29"/>
      <c r="AM48" s="69">
        <f t="shared" si="48"/>
        <v>3035</v>
      </c>
      <c r="AN48" s="69">
        <f t="shared" si="49"/>
        <v>760.6143628</v>
      </c>
      <c r="AP48" s="71">
        <f t="shared" si="50"/>
        <v>2464.539228</v>
      </c>
      <c r="AQ48" s="69">
        <f t="shared" si="51"/>
        <v>190.1535907</v>
      </c>
      <c r="AS48" s="71">
        <f t="shared" si="52"/>
        <v>2654.692819</v>
      </c>
      <c r="AT48" s="69">
        <f t="shared" si="19"/>
        <v>190.1535907</v>
      </c>
      <c r="AV48" s="71">
        <f t="shared" si="53"/>
        <v>2844.846409</v>
      </c>
      <c r="AW48" s="69">
        <f t="shared" si="21"/>
        <v>190.1535907</v>
      </c>
      <c r="AY48" s="72">
        <f t="shared" si="54"/>
        <v>3035</v>
      </c>
      <c r="AZ48" s="69">
        <f t="shared" si="23"/>
        <v>190.1535907</v>
      </c>
      <c r="BB48" s="74">
        <f t="shared" si="55"/>
        <v>3277.8</v>
      </c>
      <c r="BC48" s="69">
        <f t="shared" si="25"/>
        <v>242.8</v>
      </c>
      <c r="BD48" s="73">
        <f t="shared" si="39"/>
        <v>1.08</v>
      </c>
    </row>
    <row r="49" ht="15.75" customHeight="1">
      <c r="A49" s="84" t="s">
        <v>124</v>
      </c>
      <c r="B49" s="83" t="s">
        <v>125</v>
      </c>
      <c r="C49" s="110" t="s">
        <v>119</v>
      </c>
      <c r="D49" s="85"/>
      <c r="E49" s="59">
        <v>3312.0</v>
      </c>
      <c r="F49" s="59">
        <v>3310.0</v>
      </c>
      <c r="G49" s="60">
        <f t="shared" si="1"/>
        <v>0.01270523247</v>
      </c>
      <c r="H49" s="60">
        <f t="shared" si="2"/>
        <v>0.01278416772</v>
      </c>
      <c r="I49" s="47">
        <f t="shared" si="3"/>
        <v>0.00007893524699</v>
      </c>
      <c r="J49" s="29">
        <v>1348.0</v>
      </c>
      <c r="K49" s="29">
        <v>1119.0</v>
      </c>
      <c r="L49" s="29">
        <v>807.0</v>
      </c>
      <c r="M49" s="61">
        <f t="shared" si="4"/>
        <v>1091.333333</v>
      </c>
      <c r="N49" s="62">
        <f t="shared" si="5"/>
        <v>0.009994901806</v>
      </c>
      <c r="O49" s="18"/>
      <c r="P49" s="63">
        <v>1659.5361648</v>
      </c>
      <c r="Q49" s="29"/>
      <c r="R49" s="63">
        <v>1767.406015512</v>
      </c>
      <c r="S49" s="29"/>
      <c r="T49" s="63">
        <v>1767.406015512</v>
      </c>
      <c r="U49" s="29"/>
      <c r="V49" s="63">
        <v>1837.88469540104</v>
      </c>
      <c r="W49" s="48">
        <f t="shared" si="30"/>
        <v>0.5552521738</v>
      </c>
      <c r="X49" s="48"/>
      <c r="Y49" s="63">
        <v>2043.73726817379</v>
      </c>
      <c r="Z49" s="48">
        <f t="shared" si="31"/>
        <v>0.6174432834</v>
      </c>
      <c r="AA49" s="63">
        <f t="shared" si="8"/>
        <v>205.8525728</v>
      </c>
      <c r="AB49" s="64">
        <f t="shared" si="9"/>
        <v>0.1120051619</v>
      </c>
      <c r="AC49" s="65">
        <v>2199.16909922537</v>
      </c>
      <c r="AD49" s="48">
        <v>0.614966078688202</v>
      </c>
      <c r="AE49" s="66">
        <v>205.852572772756</v>
      </c>
      <c r="AF49" s="47">
        <f t="shared" si="10"/>
        <v>0.07605274586</v>
      </c>
      <c r="AG49" s="67"/>
      <c r="AH49" s="111">
        <v>2478.56288399475</v>
      </c>
      <c r="AI49" s="48">
        <f t="shared" si="32"/>
        <v>0.748810539</v>
      </c>
      <c r="AJ49" s="68">
        <f t="shared" si="47"/>
        <v>279.3937848</v>
      </c>
      <c r="AK49" s="36">
        <f t="shared" si="28"/>
        <v>0.1270451576</v>
      </c>
      <c r="AL49" s="29"/>
      <c r="AM49" s="69">
        <f t="shared" si="48"/>
        <v>3310</v>
      </c>
      <c r="AN49" s="69">
        <f t="shared" si="49"/>
        <v>1110.830901</v>
      </c>
      <c r="AP49" s="71">
        <f t="shared" si="50"/>
        <v>2476.876824</v>
      </c>
      <c r="AQ49" s="69">
        <f t="shared" si="51"/>
        <v>277.7077252</v>
      </c>
      <c r="AS49" s="71">
        <f t="shared" si="52"/>
        <v>2754.58455</v>
      </c>
      <c r="AT49" s="69">
        <f t="shared" si="19"/>
        <v>277.7077252</v>
      </c>
      <c r="AV49" s="71">
        <f t="shared" si="53"/>
        <v>3032.292275</v>
      </c>
      <c r="AW49" s="69">
        <f t="shared" si="21"/>
        <v>277.7077252</v>
      </c>
      <c r="AY49" s="72">
        <f t="shared" si="54"/>
        <v>3310</v>
      </c>
      <c r="AZ49" s="69">
        <f t="shared" si="23"/>
        <v>277.7077252</v>
      </c>
      <c r="BB49" s="74">
        <f t="shared" si="55"/>
        <v>3574.8</v>
      </c>
      <c r="BC49" s="69">
        <f t="shared" si="25"/>
        <v>264.8</v>
      </c>
      <c r="BD49" s="73">
        <f t="shared" si="39"/>
        <v>1.08</v>
      </c>
    </row>
    <row r="50" ht="15.75" customHeight="1">
      <c r="A50" s="84" t="s">
        <v>126</v>
      </c>
      <c r="B50" s="83" t="s">
        <v>127</v>
      </c>
      <c r="C50" s="110" t="s">
        <v>119</v>
      </c>
      <c r="D50" s="85"/>
      <c r="E50" s="59">
        <v>3535.0</v>
      </c>
      <c r="F50" s="59">
        <v>3593.0</v>
      </c>
      <c r="G50" s="60">
        <f t="shared" si="1"/>
        <v>0.01356068743</v>
      </c>
      <c r="H50" s="60">
        <f t="shared" si="2"/>
        <v>0.01387719474</v>
      </c>
      <c r="I50" s="47">
        <f t="shared" si="3"/>
        <v>0.0003165073113</v>
      </c>
      <c r="J50" s="29">
        <v>2081.0</v>
      </c>
      <c r="K50" s="29">
        <v>930.0</v>
      </c>
      <c r="L50" s="29">
        <v>713.0</v>
      </c>
      <c r="M50" s="61">
        <f t="shared" si="4"/>
        <v>1241.333333</v>
      </c>
      <c r="N50" s="62">
        <f t="shared" si="5"/>
        <v>0.01136866656</v>
      </c>
      <c r="O50" s="18"/>
      <c r="P50" s="63">
        <v>1659.5361648</v>
      </c>
      <c r="Q50" s="29"/>
      <c r="R50" s="63">
        <v>1767.406015512</v>
      </c>
      <c r="S50" s="29"/>
      <c r="T50" s="63">
        <v>1767.406015512</v>
      </c>
      <c r="U50" s="29"/>
      <c r="V50" s="63">
        <v>1937.96259786325</v>
      </c>
      <c r="W50" s="48">
        <f t="shared" si="30"/>
        <v>0.5393717222</v>
      </c>
      <c r="X50" s="48"/>
      <c r="Y50" s="63">
        <v>2138.5054910077</v>
      </c>
      <c r="Z50" s="48">
        <f t="shared" si="31"/>
        <v>0.5951866104</v>
      </c>
      <c r="AA50" s="63">
        <f t="shared" si="8"/>
        <v>200.5428931</v>
      </c>
      <c r="AB50" s="64">
        <f t="shared" si="9"/>
        <v>0.1034813021</v>
      </c>
      <c r="AC50" s="65">
        <v>2391.67765296138</v>
      </c>
      <c r="AD50" s="48">
        <v>0.631448471754244</v>
      </c>
      <c r="AE50" s="66">
        <v>200.542893144455</v>
      </c>
      <c r="AF50" s="47">
        <f t="shared" si="10"/>
        <v>0.1183874266</v>
      </c>
      <c r="AG50" s="67"/>
      <c r="AH50" s="111">
        <v>2478.56288399475</v>
      </c>
      <c r="AI50" s="48">
        <f t="shared" si="32"/>
        <v>0.6898310281</v>
      </c>
      <c r="AJ50" s="68">
        <f t="shared" si="47"/>
        <v>86.88523103</v>
      </c>
      <c r="AK50" s="36">
        <f t="shared" si="28"/>
        <v>0.03632815272</v>
      </c>
      <c r="AL50" s="29"/>
      <c r="AM50" s="69">
        <f t="shared" si="48"/>
        <v>3593</v>
      </c>
      <c r="AN50" s="69">
        <f t="shared" si="49"/>
        <v>1201.322347</v>
      </c>
      <c r="AP50" s="71">
        <f t="shared" si="50"/>
        <v>2692.00824</v>
      </c>
      <c r="AQ50" s="69">
        <f t="shared" si="51"/>
        <v>300.3305868</v>
      </c>
      <c r="AS50" s="71">
        <f t="shared" si="52"/>
        <v>2992.338826</v>
      </c>
      <c r="AT50" s="69">
        <f t="shared" si="19"/>
        <v>300.3305868</v>
      </c>
      <c r="AV50" s="71">
        <f t="shared" si="53"/>
        <v>3292.669413</v>
      </c>
      <c r="AW50" s="69">
        <f t="shared" si="21"/>
        <v>300.3305868</v>
      </c>
      <c r="AY50" s="72">
        <f t="shared" si="54"/>
        <v>3593</v>
      </c>
      <c r="AZ50" s="69">
        <f t="shared" si="23"/>
        <v>300.3305868</v>
      </c>
      <c r="BB50" s="74">
        <f t="shared" si="55"/>
        <v>3880.44</v>
      </c>
      <c r="BC50" s="69">
        <f t="shared" si="25"/>
        <v>287.44</v>
      </c>
      <c r="BD50" s="73">
        <f t="shared" si="39"/>
        <v>1.08</v>
      </c>
    </row>
    <row r="51" ht="15.75" customHeight="1">
      <c r="A51" s="84" t="s">
        <v>128</v>
      </c>
      <c r="B51" s="84" t="s">
        <v>129</v>
      </c>
      <c r="C51" s="112" t="s">
        <v>130</v>
      </c>
      <c r="D51" s="44"/>
      <c r="E51" s="59">
        <v>7300.0</v>
      </c>
      <c r="F51" s="59">
        <v>7293.0</v>
      </c>
      <c r="G51" s="60">
        <f t="shared" si="1"/>
        <v>0.02800368268</v>
      </c>
      <c r="H51" s="60">
        <f t="shared" si="2"/>
        <v>0.02816765412</v>
      </c>
      <c r="I51" s="47">
        <f t="shared" si="3"/>
        <v>0.0001639714485</v>
      </c>
      <c r="J51" s="29">
        <v>2809.0</v>
      </c>
      <c r="K51" s="29">
        <v>2231.0</v>
      </c>
      <c r="L51" s="29">
        <v>1582.0</v>
      </c>
      <c r="M51" s="61">
        <f t="shared" si="4"/>
        <v>2207.333333</v>
      </c>
      <c r="N51" s="62">
        <f t="shared" si="5"/>
        <v>0.02021571159</v>
      </c>
      <c r="O51" s="18"/>
      <c r="P51" s="113">
        <v>5000.0</v>
      </c>
      <c r="Q51" s="114"/>
      <c r="R51" s="113">
        <v>5325.0</v>
      </c>
      <c r="S51" s="114"/>
      <c r="T51" s="113">
        <v>5325.0</v>
      </c>
      <c r="U51" s="114"/>
      <c r="V51" s="113">
        <v>5472.41168314349</v>
      </c>
      <c r="W51" s="48">
        <f t="shared" si="30"/>
        <v>0.7503649641</v>
      </c>
      <c r="X51" s="48"/>
      <c r="Y51" s="113">
        <v>6024.48890085977</v>
      </c>
      <c r="Z51" s="48">
        <f t="shared" si="31"/>
        <v>0.8260645689</v>
      </c>
      <c r="AA51" s="63">
        <f t="shared" si="8"/>
        <v>552.0772177</v>
      </c>
      <c r="AB51" s="64">
        <f t="shared" si="9"/>
        <v>0.1008837145</v>
      </c>
      <c r="AC51" s="65">
        <v>6389.03432014348</v>
      </c>
      <c r="AD51" s="48">
        <v>0.818730088452063</v>
      </c>
      <c r="AE51" s="100">
        <v>552.077217716282</v>
      </c>
      <c r="AF51" s="47">
        <f t="shared" si="10"/>
        <v>0.06051059688</v>
      </c>
      <c r="AG51" s="67"/>
      <c r="AH51" s="115">
        <v>7050.96530804721</v>
      </c>
      <c r="AI51" s="48">
        <f t="shared" si="32"/>
        <v>0.9668127393</v>
      </c>
      <c r="AJ51" s="68">
        <f t="shared" si="47"/>
        <v>661.9309879</v>
      </c>
      <c r="AK51" s="36">
        <f t="shared" si="28"/>
        <v>0.1036042311</v>
      </c>
      <c r="AL51" s="29"/>
      <c r="AM51" s="69">
        <f t="shared" si="48"/>
        <v>7293</v>
      </c>
      <c r="AN51" s="69">
        <f t="shared" si="49"/>
        <v>903.9656799</v>
      </c>
      <c r="AP51" s="71">
        <f t="shared" si="50"/>
        <v>6615.02574</v>
      </c>
      <c r="AQ51" s="69">
        <f t="shared" si="51"/>
        <v>225.99142</v>
      </c>
      <c r="AS51" s="71">
        <f t="shared" si="52"/>
        <v>6841.01716</v>
      </c>
      <c r="AT51" s="69">
        <f t="shared" si="19"/>
        <v>225.99142</v>
      </c>
      <c r="AV51" s="71">
        <f t="shared" si="53"/>
        <v>7067.00858</v>
      </c>
      <c r="AW51" s="69">
        <f t="shared" si="21"/>
        <v>225.99142</v>
      </c>
      <c r="AY51" s="72">
        <f t="shared" si="54"/>
        <v>7293</v>
      </c>
      <c r="AZ51" s="69">
        <f t="shared" si="23"/>
        <v>225.99142</v>
      </c>
      <c r="BB51" s="74">
        <f t="shared" si="55"/>
        <v>7876.44</v>
      </c>
      <c r="BC51" s="69">
        <f t="shared" si="25"/>
        <v>583.44</v>
      </c>
      <c r="BD51" s="73">
        <f t="shared" si="39"/>
        <v>1.08</v>
      </c>
    </row>
    <row r="52" ht="15.75" customHeight="1">
      <c r="A52" s="84" t="s">
        <v>131</v>
      </c>
      <c r="B52" s="83" t="s">
        <v>132</v>
      </c>
      <c r="C52" s="112" t="s">
        <v>130</v>
      </c>
      <c r="D52" s="85"/>
      <c r="E52" s="59">
        <v>7392.0</v>
      </c>
      <c r="F52" s="59">
        <v>7486.0</v>
      </c>
      <c r="G52" s="60">
        <f t="shared" si="1"/>
        <v>0.0283566058</v>
      </c>
      <c r="H52" s="60">
        <f t="shared" si="2"/>
        <v>0.02891307538</v>
      </c>
      <c r="I52" s="47">
        <f t="shared" si="3"/>
        <v>0.0005564695839</v>
      </c>
      <c r="J52" s="29">
        <v>5231.0</v>
      </c>
      <c r="K52" s="29">
        <v>3189.0</v>
      </c>
      <c r="L52" s="29">
        <v>2307.0</v>
      </c>
      <c r="M52" s="61">
        <f t="shared" si="4"/>
        <v>3575.666667</v>
      </c>
      <c r="N52" s="62">
        <f t="shared" si="5"/>
        <v>0.03274749898</v>
      </c>
      <c r="O52" s="18"/>
      <c r="P52" s="113">
        <v>5000.0</v>
      </c>
      <c r="Q52" s="116"/>
      <c r="R52" s="113">
        <v>5325.0</v>
      </c>
      <c r="S52" s="116"/>
      <c r="T52" s="113">
        <v>5325.0</v>
      </c>
      <c r="U52" s="116"/>
      <c r="V52" s="113">
        <v>5508.3581999749</v>
      </c>
      <c r="W52" s="48">
        <f t="shared" si="30"/>
        <v>0.7358212931</v>
      </c>
      <c r="X52" s="48"/>
      <c r="Y52" s="113">
        <v>6069.4813096746</v>
      </c>
      <c r="Z52" s="48">
        <f t="shared" si="31"/>
        <v>0.8107776262</v>
      </c>
      <c r="AA52" s="63">
        <f t="shared" si="8"/>
        <v>561.1231097</v>
      </c>
      <c r="AB52" s="64">
        <f t="shared" si="9"/>
        <v>0.1018675782</v>
      </c>
      <c r="AC52" s="65">
        <v>6539.98567342513</v>
      </c>
      <c r="AD52" s="48">
        <v>0.82690481058237</v>
      </c>
      <c r="AE52" s="100">
        <v>561.123109699696</v>
      </c>
      <c r="AF52" s="47">
        <f t="shared" si="10"/>
        <v>0.07751969892</v>
      </c>
      <c r="AG52" s="67"/>
      <c r="AH52" s="115">
        <v>7050.96530804721</v>
      </c>
      <c r="AI52" s="48">
        <f t="shared" si="32"/>
        <v>0.9418868966</v>
      </c>
      <c r="AJ52" s="68">
        <f t="shared" si="47"/>
        <v>510.9796346</v>
      </c>
      <c r="AK52" s="36">
        <f t="shared" si="28"/>
        <v>0.07813161376</v>
      </c>
      <c r="AL52" s="29"/>
      <c r="AM52" s="69">
        <f t="shared" si="48"/>
        <v>7486</v>
      </c>
      <c r="AN52" s="69">
        <f t="shared" si="49"/>
        <v>946.0143266</v>
      </c>
      <c r="AP52" s="71">
        <f t="shared" si="50"/>
        <v>6776.489255</v>
      </c>
      <c r="AQ52" s="69">
        <f t="shared" si="51"/>
        <v>236.5035816</v>
      </c>
      <c r="AS52" s="71">
        <f t="shared" si="52"/>
        <v>7012.992837</v>
      </c>
      <c r="AT52" s="69">
        <f t="shared" si="19"/>
        <v>236.5035816</v>
      </c>
      <c r="AV52" s="71">
        <f t="shared" si="53"/>
        <v>7249.496418</v>
      </c>
      <c r="AW52" s="69">
        <f t="shared" si="21"/>
        <v>236.5035816</v>
      </c>
      <c r="AY52" s="72">
        <f t="shared" si="54"/>
        <v>7486</v>
      </c>
      <c r="AZ52" s="69">
        <f t="shared" si="23"/>
        <v>236.5035816</v>
      </c>
      <c r="BB52" s="74">
        <f t="shared" si="55"/>
        <v>8084.88</v>
      </c>
      <c r="BC52" s="69">
        <f t="shared" si="25"/>
        <v>598.88</v>
      </c>
      <c r="BD52" s="73">
        <f t="shared" si="39"/>
        <v>1.08</v>
      </c>
    </row>
    <row r="53" ht="15.75" customHeight="1">
      <c r="A53" s="84" t="s">
        <v>133</v>
      </c>
      <c r="B53" s="83" t="s">
        <v>134</v>
      </c>
      <c r="C53" s="117" t="s">
        <v>135</v>
      </c>
      <c r="D53" s="85"/>
      <c r="E53" s="59">
        <v>8111.0</v>
      </c>
      <c r="F53" s="59">
        <v>8166.0</v>
      </c>
      <c r="G53" s="60">
        <f t="shared" si="1"/>
        <v>0.03111477674</v>
      </c>
      <c r="H53" s="60">
        <f t="shared" si="2"/>
        <v>0.03153943008</v>
      </c>
      <c r="I53" s="47">
        <f t="shared" si="3"/>
        <v>0.0004246533433</v>
      </c>
      <c r="J53" s="29">
        <v>3859.0</v>
      </c>
      <c r="K53" s="29">
        <v>3089.0</v>
      </c>
      <c r="L53" s="29">
        <v>2117.0</v>
      </c>
      <c r="M53" s="61">
        <f t="shared" si="4"/>
        <v>3021.666667</v>
      </c>
      <c r="N53" s="62">
        <f t="shared" si="5"/>
        <v>0.02767372782</v>
      </c>
      <c r="O53" s="18"/>
      <c r="P53" s="63">
        <v>9793.6007472</v>
      </c>
      <c r="Q53" s="29"/>
      <c r="R53" s="63">
        <v>10430.184795768</v>
      </c>
      <c r="S53" s="29"/>
      <c r="T53" s="63">
        <v>10430.184795768</v>
      </c>
      <c r="U53" s="29"/>
      <c r="V53" s="63">
        <v>10780.9068842681</v>
      </c>
      <c r="W53" s="48">
        <f t="shared" si="30"/>
        <v>1.32021882</v>
      </c>
      <c r="X53" s="48"/>
      <c r="Y53" s="63">
        <v>11900.2246744966</v>
      </c>
      <c r="Z53" s="48">
        <f t="shared" si="31"/>
        <v>1.457289331</v>
      </c>
      <c r="AA53" s="63">
        <f t="shared" si="8"/>
        <v>1119.31779</v>
      </c>
      <c r="AB53" s="64">
        <f t="shared" si="9"/>
        <v>0.1038240848</v>
      </c>
      <c r="AC53" s="65">
        <v>12787.1391303906</v>
      </c>
      <c r="AD53" s="48">
        <v>1.47097956421466</v>
      </c>
      <c r="AE53" s="66">
        <v>1119.31779022853</v>
      </c>
      <c r="AF53" s="47">
        <f t="shared" si="10"/>
        <v>0.07452921942</v>
      </c>
      <c r="AG53" s="67"/>
      <c r="AH53" s="118">
        <v>14224.4772976956</v>
      </c>
      <c r="AI53" s="48">
        <f t="shared" si="32"/>
        <v>1.741914927</v>
      </c>
      <c r="AJ53" s="68">
        <f t="shared" si="47"/>
        <v>1437.338167</v>
      </c>
      <c r="AK53" s="36">
        <f t="shared" si="28"/>
        <v>0.1124049838</v>
      </c>
      <c r="AL53" s="29"/>
      <c r="AM53" s="69">
        <f t="shared" si="48"/>
        <v>8166</v>
      </c>
      <c r="AN53" s="69">
        <f t="shared" si="49"/>
        <v>-4621.13913</v>
      </c>
      <c r="AP53" s="71">
        <f t="shared" si="50"/>
        <v>11631.85435</v>
      </c>
      <c r="AQ53" s="69">
        <f t="shared" si="51"/>
        <v>-1155.284783</v>
      </c>
      <c r="AS53" s="71">
        <f t="shared" si="52"/>
        <v>10476.56957</v>
      </c>
      <c r="AT53" s="69">
        <f t="shared" si="19"/>
        <v>-1155.284783</v>
      </c>
      <c r="AV53" s="71">
        <f t="shared" si="53"/>
        <v>9321.284783</v>
      </c>
      <c r="AW53" s="69">
        <f t="shared" si="21"/>
        <v>-1155.284783</v>
      </c>
      <c r="AY53" s="72">
        <f t="shared" si="54"/>
        <v>8166</v>
      </c>
      <c r="AZ53" s="69">
        <f t="shared" si="23"/>
        <v>-1155.284783</v>
      </c>
      <c r="BB53" s="74">
        <f t="shared" si="55"/>
        <v>8819.28</v>
      </c>
      <c r="BC53" s="69">
        <f t="shared" si="25"/>
        <v>653.28</v>
      </c>
      <c r="BD53" s="73">
        <f t="shared" si="39"/>
        <v>1.08</v>
      </c>
    </row>
    <row r="54" ht="15.75" customHeight="1">
      <c r="A54" s="77" t="s">
        <v>136</v>
      </c>
      <c r="B54" s="83"/>
      <c r="C54" s="117" t="s">
        <v>135</v>
      </c>
      <c r="D54" s="85"/>
      <c r="E54" s="119"/>
      <c r="F54" s="107">
        <v>9007.0</v>
      </c>
      <c r="G54" s="60"/>
      <c r="H54" s="60"/>
      <c r="I54" s="47"/>
      <c r="J54" s="29"/>
      <c r="K54" s="29"/>
      <c r="L54" s="29"/>
      <c r="M54" s="61"/>
      <c r="N54" s="62"/>
      <c r="O54" s="18"/>
      <c r="P54" s="63"/>
      <c r="Q54" s="29"/>
      <c r="R54" s="63"/>
      <c r="S54" s="29"/>
      <c r="T54" s="63"/>
      <c r="U54" s="29"/>
      <c r="V54" s="63"/>
      <c r="W54" s="48"/>
      <c r="X54" s="48"/>
      <c r="Y54" s="63"/>
      <c r="Z54" s="48"/>
      <c r="AA54" s="63"/>
      <c r="AB54" s="64"/>
      <c r="AC54" s="65"/>
      <c r="AD54" s="48"/>
      <c r="AE54" s="66"/>
      <c r="AF54" s="47"/>
      <c r="AG54" s="67"/>
      <c r="AH54" s="108">
        <f>SUM($AG$40*0.33)</f>
        <v>5855.604188</v>
      </c>
      <c r="AI54" s="48"/>
      <c r="AJ54" s="68"/>
      <c r="AK54" s="36"/>
      <c r="AL54" s="29"/>
      <c r="AM54" s="109">
        <f>SUM($AL$40*0.33)</f>
        <v>5985.21</v>
      </c>
      <c r="AN54" s="69"/>
      <c r="AP54" s="120">
        <f>AM54</f>
        <v>5985.21</v>
      </c>
      <c r="AQ54" s="69"/>
      <c r="AS54" s="109">
        <f>SUM(AP54*(1+AS3))</f>
        <v>6464.0268</v>
      </c>
      <c r="AT54" s="69">
        <f t="shared" si="19"/>
        <v>478.8168</v>
      </c>
      <c r="AV54" s="109">
        <f>SUM(AS54*(1+AV3))</f>
        <v>6981.148944</v>
      </c>
      <c r="AW54" s="69">
        <f t="shared" si="21"/>
        <v>517.122144</v>
      </c>
      <c r="AY54" s="109">
        <f>SUM(AV54*(1+AY3))</f>
        <v>7539.64086</v>
      </c>
      <c r="AZ54" s="69">
        <f t="shared" si="23"/>
        <v>558.4919155</v>
      </c>
      <c r="BB54" s="109">
        <f>SUM(AY54*(1+BB3))</f>
        <v>8142.812128</v>
      </c>
      <c r="BC54" s="69">
        <f t="shared" si="25"/>
        <v>603.1712688</v>
      </c>
      <c r="BD54" s="73">
        <f t="shared" si="39"/>
        <v>0.9040537502</v>
      </c>
    </row>
    <row r="55" ht="15.75" customHeight="1">
      <c r="A55" s="96" t="s">
        <v>137</v>
      </c>
      <c r="B55" s="83" t="s">
        <v>138</v>
      </c>
      <c r="C55" s="117" t="s">
        <v>135</v>
      </c>
      <c r="D55" s="97"/>
      <c r="E55" s="59">
        <v>10556.0</v>
      </c>
      <c r="F55" s="59">
        <v>9769.0</v>
      </c>
      <c r="G55" s="60">
        <f t="shared" ref="G55:G68" si="56">+(E55/$E$72)</f>
        <v>0.04049409237</v>
      </c>
      <c r="H55" s="60">
        <f t="shared" ref="H55:H68" si="57">+(F55/$F$72)</f>
        <v>0.03773067505</v>
      </c>
      <c r="I55" s="47">
        <f t="shared" ref="I55:I68" si="58">SUM(H55-G55)</f>
        <v>-0.002763417323</v>
      </c>
      <c r="J55" s="29">
        <v>2094.0</v>
      </c>
      <c r="K55" s="29">
        <v>1296.0</v>
      </c>
      <c r="L55" s="29">
        <v>908.0</v>
      </c>
      <c r="M55" s="61">
        <f t="shared" ref="M55:M58" si="59">AVERAGE(J55:L55)</f>
        <v>1432.666667</v>
      </c>
      <c r="N55" s="62">
        <f t="shared" ref="N55:N58" si="60">+(M55/$M$72)</f>
        <v>0.01312097983</v>
      </c>
      <c r="O55" s="18"/>
      <c r="P55" s="63">
        <v>9793.6007472</v>
      </c>
      <c r="Q55" s="29"/>
      <c r="R55" s="63">
        <v>10430.184795768</v>
      </c>
      <c r="S55" s="29"/>
      <c r="T55" s="63">
        <v>10430.184795768</v>
      </c>
      <c r="U55" s="29"/>
      <c r="V55" s="63">
        <v>11034.2325909427</v>
      </c>
      <c r="W55" s="48">
        <f t="shared" ref="W55:W57" si="61">SUM(V55/$F55)</f>
        <v>1.129515057</v>
      </c>
      <c r="X55" s="48"/>
      <c r="Y55" s="63">
        <v>12329.3414165317</v>
      </c>
      <c r="Z55" s="48">
        <f t="shared" ref="Z55:Z57" si="62">SUM(Y55/$F55)</f>
        <v>1.262088383</v>
      </c>
      <c r="AA55" s="63">
        <f t="shared" ref="AA55:AA58" si="63">SUM(Y55-V55)</f>
        <v>1295.108826</v>
      </c>
      <c r="AB55" s="64">
        <f t="shared" ref="AB55:AB58" si="64">SUM(Y55-V55)/V55</f>
        <v>0.1173718983</v>
      </c>
      <c r="AC55" s="65">
        <v>13334.5621965972</v>
      </c>
      <c r="AD55" s="48">
        <v>1.16428040698779</v>
      </c>
      <c r="AE55" s="66">
        <v>1295.10882558894</v>
      </c>
      <c r="AF55" s="47">
        <f t="shared" ref="AF55:AF58" si="65">SUM(AC55-Y55)/Y55</f>
        <v>0.08153077655</v>
      </c>
      <c r="AG55" s="67"/>
      <c r="AH55" s="118">
        <v>14224.4772976956</v>
      </c>
      <c r="AI55" s="48">
        <f t="shared" ref="AI55:AI57" si="66">SUM(AH55/$F55)</f>
        <v>1.456083253</v>
      </c>
      <c r="AJ55" s="68">
        <f t="shared" ref="AJ55:AJ57" si="67">SUM(AH55-AC55)</f>
        <v>889.9151011</v>
      </c>
      <c r="AK55" s="36">
        <f t="shared" ref="AK55:AK57" si="68">SUM(AH55-AC55)/AC55</f>
        <v>0.06673748174</v>
      </c>
      <c r="AL55" s="29"/>
      <c r="AM55" s="69">
        <f t="shared" ref="AM55:AM57" si="69">SUM(F55*$AO$23)</f>
        <v>9769</v>
      </c>
      <c r="AN55" s="69">
        <f t="shared" ref="AN55:AN57" si="70">SUM(AM55-AC55)</f>
        <v>-3565.562197</v>
      </c>
      <c r="AP55" s="71">
        <f t="shared" ref="AP55:AP57" si="71">SUM($AC55+($AN55*0.25))</f>
        <v>12443.17165</v>
      </c>
      <c r="AQ55" s="69">
        <f t="shared" ref="AQ55:AQ57" si="72">SUM(AP55-AC55)</f>
        <v>-891.3905491</v>
      </c>
      <c r="AS55" s="71">
        <f t="shared" ref="AS55:AS57" si="73">SUM(AP55+($AN55*0.25))</f>
        <v>11551.7811</v>
      </c>
      <c r="AT55" s="69">
        <f t="shared" si="19"/>
        <v>-891.3905491</v>
      </c>
      <c r="AV55" s="71">
        <f t="shared" ref="AV55:AV57" si="74">SUM(AS55+($AN55*0.25))</f>
        <v>10660.39055</v>
      </c>
      <c r="AW55" s="69">
        <f t="shared" si="21"/>
        <v>-891.3905491</v>
      </c>
      <c r="AY55" s="72">
        <f t="shared" ref="AY55:AY57" si="75">SUM(AV55+($AN55*0.25))</f>
        <v>9769</v>
      </c>
      <c r="AZ55" s="69">
        <f t="shared" si="23"/>
        <v>-891.3905491</v>
      </c>
      <c r="BB55" s="74">
        <f t="shared" ref="BB55:BB57" si="76">AY55*(1+BB$3)</f>
        <v>10550.52</v>
      </c>
      <c r="BC55" s="69">
        <f t="shared" si="25"/>
        <v>781.52</v>
      </c>
      <c r="BD55" s="73">
        <f t="shared" si="39"/>
        <v>1.08</v>
      </c>
    </row>
    <row r="56" ht="15.75" customHeight="1">
      <c r="A56" s="96" t="s">
        <v>139</v>
      </c>
      <c r="B56" s="83" t="s">
        <v>140</v>
      </c>
      <c r="C56" s="97" t="s">
        <v>135</v>
      </c>
      <c r="D56" s="97"/>
      <c r="E56" s="59">
        <v>10045.0</v>
      </c>
      <c r="F56" s="59">
        <v>10489.0</v>
      </c>
      <c r="G56" s="60">
        <f t="shared" si="56"/>
        <v>0.03853383459</v>
      </c>
      <c r="H56" s="60">
        <f t="shared" si="57"/>
        <v>0.0405115212</v>
      </c>
      <c r="I56" s="47">
        <f t="shared" si="58"/>
        <v>0.001977686614</v>
      </c>
      <c r="J56" s="29">
        <v>4864.0</v>
      </c>
      <c r="K56" s="29">
        <v>4164.0</v>
      </c>
      <c r="L56" s="29">
        <v>3092.0</v>
      </c>
      <c r="M56" s="61">
        <f t="shared" si="59"/>
        <v>4040</v>
      </c>
      <c r="N56" s="62">
        <f t="shared" si="60"/>
        <v>0.03700006411</v>
      </c>
      <c r="O56" s="18"/>
      <c r="P56" s="63">
        <v>9793.6007472</v>
      </c>
      <c r="Q56" s="29"/>
      <c r="R56" s="63">
        <v>10430.184795768</v>
      </c>
      <c r="S56" s="29"/>
      <c r="T56" s="63">
        <v>10430.184795768</v>
      </c>
      <c r="U56" s="29"/>
      <c r="V56" s="63">
        <v>10794.6273810917</v>
      </c>
      <c r="W56" s="48">
        <f t="shared" si="61"/>
        <v>1.029137895</v>
      </c>
      <c r="X56" s="48"/>
      <c r="Y56" s="63">
        <v>11946.4878619355</v>
      </c>
      <c r="Z56" s="48">
        <f t="shared" si="62"/>
        <v>1.138953939</v>
      </c>
      <c r="AA56" s="63">
        <f t="shared" si="63"/>
        <v>1151.860481</v>
      </c>
      <c r="AB56" s="64">
        <f t="shared" si="64"/>
        <v>0.1067068311</v>
      </c>
      <c r="AC56" s="65">
        <v>12707.2815248632</v>
      </c>
      <c r="AD56" s="48">
        <v>1.17722584370669</v>
      </c>
      <c r="AE56" s="66">
        <v>1151.86048084379</v>
      </c>
      <c r="AF56" s="47">
        <f t="shared" si="65"/>
        <v>0.06368345841</v>
      </c>
      <c r="AG56" s="67"/>
      <c r="AH56" s="65">
        <v>14224.4772976956</v>
      </c>
      <c r="AI56" s="48">
        <f t="shared" si="66"/>
        <v>1.356132834</v>
      </c>
      <c r="AJ56" s="68">
        <f t="shared" si="67"/>
        <v>1517.195773</v>
      </c>
      <c r="AK56" s="36">
        <f t="shared" si="68"/>
        <v>0.1193957787</v>
      </c>
      <c r="AL56" s="29"/>
      <c r="AM56" s="69">
        <f t="shared" si="69"/>
        <v>10489</v>
      </c>
      <c r="AN56" s="69">
        <f t="shared" si="70"/>
        <v>-2218.281525</v>
      </c>
      <c r="AP56" s="71">
        <f t="shared" si="71"/>
        <v>12152.71114</v>
      </c>
      <c r="AQ56" s="69">
        <f t="shared" si="72"/>
        <v>-554.5703812</v>
      </c>
      <c r="AS56" s="71">
        <f t="shared" si="73"/>
        <v>11598.14076</v>
      </c>
      <c r="AT56" s="69">
        <f t="shared" si="19"/>
        <v>-554.5703812</v>
      </c>
      <c r="AV56" s="71">
        <f t="shared" si="74"/>
        <v>11043.57038</v>
      </c>
      <c r="AW56" s="69">
        <f t="shared" si="21"/>
        <v>-554.5703812</v>
      </c>
      <c r="AY56" s="72">
        <f t="shared" si="75"/>
        <v>10489</v>
      </c>
      <c r="AZ56" s="69">
        <f t="shared" si="23"/>
        <v>-554.5703812</v>
      </c>
      <c r="BB56" s="74">
        <f t="shared" si="76"/>
        <v>11328.12</v>
      </c>
      <c r="BC56" s="69">
        <f t="shared" si="25"/>
        <v>839.12</v>
      </c>
      <c r="BD56" s="73">
        <f t="shared" si="39"/>
        <v>1.08</v>
      </c>
    </row>
    <row r="57" ht="15.75" customHeight="1">
      <c r="A57" s="84" t="s">
        <v>141</v>
      </c>
      <c r="B57" s="83" t="s">
        <v>142</v>
      </c>
      <c r="C57" s="117" t="s">
        <v>135</v>
      </c>
      <c r="D57" s="85"/>
      <c r="E57" s="59">
        <v>10915.0</v>
      </c>
      <c r="F57" s="59">
        <v>10838.0</v>
      </c>
      <c r="G57" s="60">
        <f t="shared" si="56"/>
        <v>0.04187125978</v>
      </c>
      <c r="H57" s="60">
        <f t="shared" si="57"/>
        <v>0.04185945913</v>
      </c>
      <c r="I57" s="47">
        <f t="shared" si="58"/>
        <v>-0.00001180065668</v>
      </c>
      <c r="J57" s="29">
        <v>4494.0</v>
      </c>
      <c r="K57" s="29">
        <v>3364.0</v>
      </c>
      <c r="L57" s="29">
        <v>2719.0</v>
      </c>
      <c r="M57" s="61">
        <f t="shared" si="59"/>
        <v>3525.666667</v>
      </c>
      <c r="N57" s="62">
        <f t="shared" si="60"/>
        <v>0.0322895774</v>
      </c>
      <c r="O57" s="18"/>
      <c r="P57" s="63">
        <v>9793.6007472</v>
      </c>
      <c r="Q57" s="29"/>
      <c r="R57" s="63">
        <v>10430.184795768</v>
      </c>
      <c r="S57" s="29"/>
      <c r="T57" s="63">
        <v>10430.184795768</v>
      </c>
      <c r="U57" s="29"/>
      <c r="V57" s="63">
        <v>11493.8334975781</v>
      </c>
      <c r="W57" s="48">
        <f t="shared" si="61"/>
        <v>1.06051241</v>
      </c>
      <c r="X57" s="48"/>
      <c r="Y57" s="63">
        <v>13156.3171771435</v>
      </c>
      <c r="Z57" s="48">
        <f t="shared" si="62"/>
        <v>1.213906364</v>
      </c>
      <c r="AA57" s="63">
        <f t="shared" si="63"/>
        <v>1662.48368</v>
      </c>
      <c r="AB57" s="64">
        <f t="shared" si="64"/>
        <v>0.1446413575</v>
      </c>
      <c r="AC57" s="65">
        <v>14892.3971766187</v>
      </c>
      <c r="AD57" s="48">
        <v>1.22761194150821</v>
      </c>
      <c r="AE57" s="66">
        <v>1662.48367956531</v>
      </c>
      <c r="AF57" s="47">
        <f t="shared" si="65"/>
        <v>0.131957901</v>
      </c>
      <c r="AG57" s="67"/>
      <c r="AH57" s="118">
        <v>14224.4772976956</v>
      </c>
      <c r="AI57" s="48">
        <f t="shared" si="66"/>
        <v>1.312463305</v>
      </c>
      <c r="AJ57" s="68">
        <f t="shared" si="67"/>
        <v>-667.9198789</v>
      </c>
      <c r="AK57" s="36">
        <f t="shared" si="68"/>
        <v>-0.04484972238</v>
      </c>
      <c r="AL57" s="29"/>
      <c r="AM57" s="69">
        <f t="shared" si="69"/>
        <v>10838</v>
      </c>
      <c r="AN57" s="69">
        <f t="shared" si="70"/>
        <v>-4054.397177</v>
      </c>
      <c r="AP57" s="71">
        <f t="shared" si="71"/>
        <v>13878.79788</v>
      </c>
      <c r="AQ57" s="69">
        <f t="shared" si="72"/>
        <v>-1013.599294</v>
      </c>
      <c r="AS57" s="71">
        <f t="shared" si="73"/>
        <v>12865.19859</v>
      </c>
      <c r="AT57" s="69">
        <f t="shared" si="19"/>
        <v>-1013.599294</v>
      </c>
      <c r="AV57" s="71">
        <f t="shared" si="74"/>
        <v>11851.59929</v>
      </c>
      <c r="AW57" s="69">
        <f t="shared" si="21"/>
        <v>-1013.599294</v>
      </c>
      <c r="AY57" s="72">
        <f t="shared" si="75"/>
        <v>10838</v>
      </c>
      <c r="AZ57" s="69">
        <f t="shared" si="23"/>
        <v>-1013.599294</v>
      </c>
      <c r="BB57" s="74">
        <f t="shared" si="76"/>
        <v>11705.04</v>
      </c>
      <c r="BC57" s="69">
        <f t="shared" si="25"/>
        <v>867.04</v>
      </c>
      <c r="BD57" s="73">
        <f t="shared" si="39"/>
        <v>1.08</v>
      </c>
    </row>
    <row r="58" ht="15.75" customHeight="1">
      <c r="A58" s="84" t="s">
        <v>148</v>
      </c>
      <c r="B58" s="83" t="s">
        <v>149</v>
      </c>
      <c r="C58" s="128" t="s">
        <v>150</v>
      </c>
      <c r="D58" s="85"/>
      <c r="E58" s="59">
        <v>24.0</v>
      </c>
      <c r="F58" s="59">
        <v>24.0</v>
      </c>
      <c r="G58" s="60">
        <f t="shared" si="56"/>
        <v>0.00009206690195</v>
      </c>
      <c r="H58" s="60">
        <f t="shared" si="57"/>
        <v>0.00009269487166</v>
      </c>
      <c r="I58" s="47">
        <f t="shared" si="58"/>
        <v>0.0000006279697075</v>
      </c>
      <c r="J58" s="29">
        <v>25.0</v>
      </c>
      <c r="K58" s="29">
        <v>25.0</v>
      </c>
      <c r="L58" s="29">
        <v>23.0</v>
      </c>
      <c r="M58" s="61">
        <f t="shared" si="59"/>
        <v>24.33333333</v>
      </c>
      <c r="N58" s="62">
        <f t="shared" si="60"/>
        <v>0.0002228551716</v>
      </c>
      <c r="O58" s="18"/>
      <c r="P58" s="63">
        <v>1227.121812</v>
      </c>
      <c r="Q58" s="29"/>
      <c r="R58" s="63">
        <v>1306.88472978</v>
      </c>
      <c r="S58" s="29"/>
      <c r="T58" s="63">
        <v>1306.88472978</v>
      </c>
      <c r="U58" s="29"/>
      <c r="V58" s="63">
        <v>1349.43844787956</v>
      </c>
      <c r="W58" s="48"/>
      <c r="X58" s="48"/>
      <c r="Y58" s="63">
        <v>1492.30448167097</v>
      </c>
      <c r="Z58" s="48"/>
      <c r="AA58" s="63">
        <f t="shared" si="63"/>
        <v>142.8660338</v>
      </c>
      <c r="AB58" s="64">
        <f t="shared" si="64"/>
        <v>0.1058707302</v>
      </c>
      <c r="AC58" s="65">
        <v>1602.40443770685</v>
      </c>
      <c r="AD58" s="48"/>
      <c r="AE58" s="66">
        <v>142.866033791412</v>
      </c>
      <c r="AF58" s="47">
        <f t="shared" si="65"/>
        <v>0.07377847979</v>
      </c>
      <c r="AG58" s="67"/>
      <c r="AH58" s="129"/>
      <c r="AI58" s="48"/>
      <c r="AJ58" s="88"/>
      <c r="AK58" s="36"/>
      <c r="AL58" s="29"/>
      <c r="AN58" s="69"/>
      <c r="AP58" s="71"/>
      <c r="AQ58" s="69"/>
      <c r="AS58" s="71"/>
      <c r="AT58" s="69"/>
      <c r="AV58" s="71"/>
      <c r="AW58" s="69"/>
      <c r="AY58" s="72"/>
      <c r="AZ58" s="69"/>
      <c r="BB58" s="74"/>
      <c r="BC58" s="69"/>
    </row>
    <row r="59" ht="15.75" customHeight="1">
      <c r="A59" s="130" t="s">
        <v>151</v>
      </c>
      <c r="B59" s="78" t="s">
        <v>152</v>
      </c>
      <c r="C59" s="131" t="s">
        <v>150</v>
      </c>
      <c r="D59" s="58"/>
      <c r="E59" s="59">
        <v>120.0</v>
      </c>
      <c r="F59" s="59">
        <v>121.0</v>
      </c>
      <c r="G59" s="60">
        <f t="shared" si="56"/>
        <v>0.0004603345097</v>
      </c>
      <c r="H59" s="60">
        <f t="shared" si="57"/>
        <v>0.0004673366446</v>
      </c>
      <c r="I59" s="47">
        <f t="shared" si="58"/>
        <v>0.000007002134856</v>
      </c>
      <c r="J59" s="29"/>
      <c r="K59" s="29"/>
      <c r="L59" s="29"/>
      <c r="M59" s="61"/>
      <c r="N59" s="62"/>
      <c r="O59" s="18"/>
      <c r="P59" s="63"/>
      <c r="Q59" s="29"/>
      <c r="R59" s="63"/>
      <c r="S59" s="29"/>
      <c r="T59" s="63"/>
      <c r="U59" s="29"/>
      <c r="V59" s="63"/>
      <c r="W59" s="48"/>
      <c r="X59" s="48"/>
      <c r="Y59" s="63"/>
      <c r="Z59" s="48"/>
      <c r="AA59" s="63"/>
      <c r="AB59" s="64"/>
      <c r="AC59" s="48"/>
      <c r="AD59" s="48"/>
      <c r="AE59" s="66"/>
      <c r="AF59" s="47"/>
      <c r="AG59" s="67"/>
      <c r="AH59" s="108">
        <v>1516.15724387621</v>
      </c>
      <c r="AI59" s="48">
        <f t="shared" ref="AI59:AI68" si="77">SUM(AH59/$F59)</f>
        <v>12.53022516</v>
      </c>
      <c r="AJ59" s="68"/>
      <c r="AK59" s="36"/>
      <c r="AL59" s="29"/>
      <c r="AM59" s="69">
        <v>1200.0</v>
      </c>
      <c r="AN59" s="69">
        <f t="shared" ref="AN59:AN68" si="78">SUM(AM59-AC59)</f>
        <v>1200</v>
      </c>
      <c r="AO59" s="70">
        <v>4.0</v>
      </c>
      <c r="AP59" s="72">
        <f>$AP$8</f>
        <v>1200</v>
      </c>
      <c r="AQ59" s="69">
        <f t="shared" ref="AQ59:AQ68" si="79">SUM(AP59-AC59)</f>
        <v>1200</v>
      </c>
      <c r="AS59" s="91">
        <f t="shared" ref="AS59:AS60" si="80">$AS$8</f>
        <v>1296</v>
      </c>
      <c r="AT59" s="69">
        <f t="shared" ref="AT59:AT68" si="81">SUM(AS59-AP59)</f>
        <v>96</v>
      </c>
      <c r="AV59" s="91">
        <f t="shared" ref="AV59:AV63" si="82">$AV$8</f>
        <v>1399.68</v>
      </c>
      <c r="AW59" s="69">
        <f t="shared" ref="AW59:AW68" si="83">SUM(AV59-AS59)</f>
        <v>103.68</v>
      </c>
      <c r="AY59" s="91">
        <f t="shared" ref="AY59:AY66" si="84">$AY$8</f>
        <v>1511.6544</v>
      </c>
      <c r="AZ59" s="69">
        <f t="shared" ref="AZ59:AZ68" si="85">SUM(AY59-AV59)</f>
        <v>111.9744</v>
      </c>
      <c r="BB59" s="92">
        <f t="shared" ref="BB59:BB68" si="86">AY59*(1+BB$3)</f>
        <v>1632.586752</v>
      </c>
      <c r="BC59" s="69">
        <f t="shared" ref="BC59:BC68" si="87">SUM(BB59-AY59)</f>
        <v>120.932352</v>
      </c>
      <c r="BD59" s="73">
        <f t="shared" ref="BD59:BD68" si="88">SUM(BB59/F59)</f>
        <v>13.4924525</v>
      </c>
    </row>
    <row r="60" ht="15.75" customHeight="1">
      <c r="A60" s="84" t="s">
        <v>153</v>
      </c>
      <c r="B60" s="83" t="s">
        <v>154</v>
      </c>
      <c r="C60" s="128" t="s">
        <v>150</v>
      </c>
      <c r="D60" s="85"/>
      <c r="E60" s="59">
        <v>185.0</v>
      </c>
      <c r="F60" s="59">
        <v>171.0</v>
      </c>
      <c r="G60" s="60">
        <f t="shared" si="56"/>
        <v>0.0007096823692</v>
      </c>
      <c r="H60" s="60">
        <f t="shared" si="57"/>
        <v>0.0006604509606</v>
      </c>
      <c r="I60" s="47">
        <f t="shared" si="58"/>
        <v>-0.00004923140864</v>
      </c>
      <c r="J60" s="29">
        <v>424.0</v>
      </c>
      <c r="K60" s="29">
        <v>424.0</v>
      </c>
      <c r="L60" s="29">
        <v>422.0</v>
      </c>
      <c r="M60" s="61">
        <f t="shared" ref="M60:M68" si="89">AVERAGE(J60:L60)</f>
        <v>423.3333333</v>
      </c>
      <c r="N60" s="62">
        <f t="shared" ref="N60:N68" si="90">+(M60/$M$72)</f>
        <v>0.003877069424</v>
      </c>
      <c r="O60" s="18"/>
      <c r="P60" s="63">
        <v>1227.121812</v>
      </c>
      <c r="Q60" s="29"/>
      <c r="R60" s="63">
        <v>1306.88472978</v>
      </c>
      <c r="S60" s="29"/>
      <c r="T60" s="63">
        <v>1306.88472978</v>
      </c>
      <c r="U60" s="29"/>
      <c r="V60" s="63">
        <v>1349.43844787956</v>
      </c>
      <c r="W60" s="48">
        <f t="shared" ref="W60:W68" si="91">SUM(V60/$F60)</f>
        <v>7.891452912</v>
      </c>
      <c r="X60" s="48"/>
      <c r="Y60" s="63">
        <v>1419.15230119691</v>
      </c>
      <c r="Z60" s="48">
        <f t="shared" ref="Z60:Z68" si="92">SUM(Y60/$F60)</f>
        <v>8.299136264</v>
      </c>
      <c r="AA60" s="63">
        <f t="shared" ref="AA60:AA68" si="93">SUM(Y60-V60)</f>
        <v>69.71385332</v>
      </c>
      <c r="AB60" s="64">
        <f t="shared" ref="AB60:AB68" si="94">SUM(Y60-V60)/V60</f>
        <v>0.05166138065</v>
      </c>
      <c r="AC60" s="65">
        <v>1384.41746979376</v>
      </c>
      <c r="AD60" s="48">
        <v>7.31521804740674</v>
      </c>
      <c r="AE60" s="66">
        <v>69.713853317345</v>
      </c>
      <c r="AF60" s="47">
        <f t="shared" ref="AF60:AF68" si="95">SUM(AC60-Y60)/Y60</f>
        <v>-0.02447576019</v>
      </c>
      <c r="AG60" s="67"/>
      <c r="AH60" s="132">
        <v>1516.15724387621</v>
      </c>
      <c r="AI60" s="48">
        <f t="shared" si="77"/>
        <v>8.866416631</v>
      </c>
      <c r="AJ60" s="68">
        <f t="shared" ref="AJ60:AJ68" si="96">SUM(AH60-AC60)</f>
        <v>131.7397741</v>
      </c>
      <c r="AK60" s="36">
        <f t="shared" ref="AK60:AK68" si="97">SUM(AH60-AC60)/AC60</f>
        <v>0.09515899428</v>
      </c>
      <c r="AL60" s="29"/>
      <c r="AM60" s="69">
        <v>1200.0</v>
      </c>
      <c r="AN60" s="69">
        <f t="shared" si="78"/>
        <v>-184.4174698</v>
      </c>
      <c r="AP60" s="71">
        <f t="shared" ref="AP60:AP64" si="98">SUM($AC60+($AN60*0.25))</f>
        <v>1338.313102</v>
      </c>
      <c r="AQ60" s="69">
        <f t="shared" si="79"/>
        <v>-46.10436745</v>
      </c>
      <c r="AS60" s="91">
        <f t="shared" si="80"/>
        <v>1296</v>
      </c>
      <c r="AT60" s="69">
        <f t="shared" si="81"/>
        <v>-42.31310235</v>
      </c>
      <c r="AV60" s="91">
        <f t="shared" si="82"/>
        <v>1399.68</v>
      </c>
      <c r="AW60" s="69">
        <f t="shared" si="83"/>
        <v>103.68</v>
      </c>
      <c r="AY60" s="91">
        <f t="shared" si="84"/>
        <v>1511.6544</v>
      </c>
      <c r="AZ60" s="69">
        <f t="shared" si="85"/>
        <v>111.9744</v>
      </c>
      <c r="BB60" s="92">
        <f t="shared" si="86"/>
        <v>1632.586752</v>
      </c>
      <c r="BC60" s="69">
        <f t="shared" si="87"/>
        <v>120.932352</v>
      </c>
      <c r="BD60" s="73">
        <f t="shared" si="88"/>
        <v>9.547290947</v>
      </c>
    </row>
    <row r="61" ht="15.75" customHeight="1">
      <c r="A61" s="84" t="s">
        <v>155</v>
      </c>
      <c r="B61" s="78" t="s">
        <v>156</v>
      </c>
      <c r="C61" s="128" t="s">
        <v>150</v>
      </c>
      <c r="D61" s="85"/>
      <c r="E61" s="59">
        <v>254.0</v>
      </c>
      <c r="F61" s="59">
        <v>262.0</v>
      </c>
      <c r="G61" s="60">
        <f t="shared" si="56"/>
        <v>0.0009743747123</v>
      </c>
      <c r="H61" s="60">
        <f t="shared" si="57"/>
        <v>0.001011919016</v>
      </c>
      <c r="I61" s="47">
        <f t="shared" si="58"/>
        <v>0.00003754430329</v>
      </c>
      <c r="J61" s="29">
        <v>495.0</v>
      </c>
      <c r="K61" s="29">
        <v>438.0</v>
      </c>
      <c r="L61" s="29">
        <v>417.0</v>
      </c>
      <c r="M61" s="61">
        <f t="shared" si="89"/>
        <v>450</v>
      </c>
      <c r="N61" s="62">
        <f t="shared" si="90"/>
        <v>0.00412129427</v>
      </c>
      <c r="O61" s="18"/>
      <c r="P61" s="63">
        <v>1227.121812</v>
      </c>
      <c r="Q61" s="29"/>
      <c r="R61" s="63">
        <v>1306.88472978</v>
      </c>
      <c r="S61" s="29"/>
      <c r="T61" s="63">
        <v>1306.88472978</v>
      </c>
      <c r="U61" s="29"/>
      <c r="V61" s="63">
        <v>1349.43844787956</v>
      </c>
      <c r="W61" s="48">
        <f t="shared" si="91"/>
        <v>5.150528427</v>
      </c>
      <c r="X61" s="48"/>
      <c r="Y61" s="63">
        <v>1457.64329785313</v>
      </c>
      <c r="Z61" s="48">
        <f t="shared" si="92"/>
        <v>5.563524038</v>
      </c>
      <c r="AA61" s="63">
        <f t="shared" si="93"/>
        <v>108.20485</v>
      </c>
      <c r="AB61" s="64">
        <f t="shared" si="94"/>
        <v>0.08018509488</v>
      </c>
      <c r="AC61" s="65">
        <v>1497.39075377623</v>
      </c>
      <c r="AD61" s="48">
        <v>5.62073251100179</v>
      </c>
      <c r="AE61" s="66">
        <v>108.204849973568</v>
      </c>
      <c r="AF61" s="47">
        <f t="shared" si="95"/>
        <v>0.02726830081</v>
      </c>
      <c r="AG61" s="67"/>
      <c r="AH61" s="132">
        <v>1516.15724387621</v>
      </c>
      <c r="AI61" s="48">
        <f t="shared" si="77"/>
        <v>5.786859709</v>
      </c>
      <c r="AJ61" s="68">
        <f t="shared" si="96"/>
        <v>18.7664901</v>
      </c>
      <c r="AK61" s="36">
        <f t="shared" si="97"/>
        <v>0.01253279416</v>
      </c>
      <c r="AL61" s="29"/>
      <c r="AM61" s="69">
        <v>1200.0</v>
      </c>
      <c r="AN61" s="69">
        <f t="shared" si="78"/>
        <v>-297.3907538</v>
      </c>
      <c r="AP61" s="71">
        <f t="shared" si="98"/>
        <v>1423.043065</v>
      </c>
      <c r="AQ61" s="69">
        <f t="shared" si="79"/>
        <v>-74.34768844</v>
      </c>
      <c r="AS61" s="71">
        <f t="shared" ref="AS61:AS64" si="99">SUM(AP61+($AN61*0.25))</f>
        <v>1348.695377</v>
      </c>
      <c r="AT61" s="69">
        <f t="shared" si="81"/>
        <v>-74.34768844</v>
      </c>
      <c r="AV61" s="91">
        <f t="shared" si="82"/>
        <v>1399.68</v>
      </c>
      <c r="AW61" s="69">
        <f t="shared" si="83"/>
        <v>50.98462311</v>
      </c>
      <c r="AY61" s="91">
        <f t="shared" si="84"/>
        <v>1511.6544</v>
      </c>
      <c r="AZ61" s="69">
        <f t="shared" si="85"/>
        <v>111.9744</v>
      </c>
      <c r="BB61" s="92">
        <f t="shared" si="86"/>
        <v>1632.586752</v>
      </c>
      <c r="BC61" s="69">
        <f t="shared" si="87"/>
        <v>120.932352</v>
      </c>
      <c r="BD61" s="73">
        <f t="shared" si="88"/>
        <v>6.231247145</v>
      </c>
    </row>
    <row r="62" ht="15.75" customHeight="1">
      <c r="A62" s="84" t="s">
        <v>157</v>
      </c>
      <c r="B62" s="78" t="s">
        <v>152</v>
      </c>
      <c r="C62" s="128" t="s">
        <v>150</v>
      </c>
      <c r="D62" s="85"/>
      <c r="E62" s="59">
        <v>265.0</v>
      </c>
      <c r="F62" s="59">
        <v>267.0</v>
      </c>
      <c r="G62" s="60">
        <f t="shared" si="56"/>
        <v>0.001016572042</v>
      </c>
      <c r="H62" s="60">
        <f t="shared" si="57"/>
        <v>0.001031230447</v>
      </c>
      <c r="I62" s="47">
        <f t="shared" si="58"/>
        <v>0.00001465840482</v>
      </c>
      <c r="J62" s="29">
        <v>357.0</v>
      </c>
      <c r="K62" s="29">
        <v>350.0</v>
      </c>
      <c r="L62" s="29">
        <v>341.0</v>
      </c>
      <c r="M62" s="61">
        <f t="shared" si="89"/>
        <v>349.3333333</v>
      </c>
      <c r="N62" s="62">
        <f t="shared" si="90"/>
        <v>0.003199345477</v>
      </c>
      <c r="O62" s="18"/>
      <c r="P62" s="63">
        <v>1227.121812</v>
      </c>
      <c r="Q62" s="29"/>
      <c r="R62" s="63">
        <v>1306.88472978</v>
      </c>
      <c r="S62" s="29"/>
      <c r="T62" s="63">
        <v>1306.88472978</v>
      </c>
      <c r="U62" s="29"/>
      <c r="V62" s="63">
        <v>1349.43844787956</v>
      </c>
      <c r="W62" s="48">
        <f t="shared" si="91"/>
        <v>5.054076584</v>
      </c>
      <c r="X62" s="48"/>
      <c r="Y62" s="63">
        <v>1424.89907626674</v>
      </c>
      <c r="Z62" s="48">
        <f t="shared" si="92"/>
        <v>5.33670066</v>
      </c>
      <c r="AA62" s="63">
        <f t="shared" si="93"/>
        <v>75.46062839</v>
      </c>
      <c r="AB62" s="64">
        <f t="shared" si="94"/>
        <v>0.05592002251</v>
      </c>
      <c r="AC62" s="65">
        <v>1390.93269451137</v>
      </c>
      <c r="AD62" s="48">
        <v>5.11939787880266</v>
      </c>
      <c r="AE62" s="66">
        <v>75.4606283871772</v>
      </c>
      <c r="AF62" s="47">
        <f t="shared" si="95"/>
        <v>-0.02383774565</v>
      </c>
      <c r="AG62" s="67"/>
      <c r="AH62" s="132">
        <v>1516.15724387621</v>
      </c>
      <c r="AI62" s="48">
        <f t="shared" si="77"/>
        <v>5.67849155</v>
      </c>
      <c r="AJ62" s="68">
        <f t="shared" si="96"/>
        <v>125.2245494</v>
      </c>
      <c r="AK62" s="36">
        <f t="shared" si="97"/>
        <v>0.09002919398</v>
      </c>
      <c r="AL62" s="29"/>
      <c r="AM62" s="69">
        <v>1200.0</v>
      </c>
      <c r="AN62" s="69">
        <f t="shared" si="78"/>
        <v>-190.9326945</v>
      </c>
      <c r="AP62" s="71">
        <f t="shared" si="98"/>
        <v>1343.199521</v>
      </c>
      <c r="AQ62" s="69">
        <f t="shared" si="79"/>
        <v>-47.73317363</v>
      </c>
      <c r="AS62" s="71">
        <f t="shared" si="99"/>
        <v>1295.466347</v>
      </c>
      <c r="AT62" s="69">
        <f t="shared" si="81"/>
        <v>-47.73317363</v>
      </c>
      <c r="AV62" s="91">
        <f t="shared" si="82"/>
        <v>1399.68</v>
      </c>
      <c r="AW62" s="69">
        <f t="shared" si="83"/>
        <v>104.2136527</v>
      </c>
      <c r="AY62" s="91">
        <f t="shared" si="84"/>
        <v>1511.6544</v>
      </c>
      <c r="AZ62" s="69">
        <f t="shared" si="85"/>
        <v>111.9744</v>
      </c>
      <c r="BB62" s="92">
        <f t="shared" si="86"/>
        <v>1632.586752</v>
      </c>
      <c r="BC62" s="69">
        <f t="shared" si="87"/>
        <v>120.932352</v>
      </c>
      <c r="BD62" s="73">
        <f t="shared" si="88"/>
        <v>6.114557124</v>
      </c>
    </row>
    <row r="63" ht="15.75" customHeight="1">
      <c r="A63" s="84" t="s">
        <v>158</v>
      </c>
      <c r="B63" s="83" t="s">
        <v>154</v>
      </c>
      <c r="C63" s="128" t="s">
        <v>150</v>
      </c>
      <c r="D63" s="85"/>
      <c r="E63" s="59">
        <v>358.0</v>
      </c>
      <c r="F63" s="59">
        <v>343.0</v>
      </c>
      <c r="G63" s="60">
        <f t="shared" si="56"/>
        <v>0.001373331287</v>
      </c>
      <c r="H63" s="60">
        <f t="shared" si="57"/>
        <v>0.001324764207</v>
      </c>
      <c r="I63" s="47">
        <f t="shared" si="58"/>
        <v>-0.00004856707998</v>
      </c>
      <c r="J63" s="29">
        <v>490.0</v>
      </c>
      <c r="K63" s="29">
        <v>490.0</v>
      </c>
      <c r="L63" s="29">
        <v>490.0</v>
      </c>
      <c r="M63" s="61">
        <f t="shared" si="89"/>
        <v>490</v>
      </c>
      <c r="N63" s="62">
        <f t="shared" si="90"/>
        <v>0.004487631538</v>
      </c>
      <c r="O63" s="18"/>
      <c r="P63" s="63">
        <v>1227.121812</v>
      </c>
      <c r="Q63" s="29"/>
      <c r="R63" s="63">
        <v>1306.88472978</v>
      </c>
      <c r="S63" s="29"/>
      <c r="T63" s="63">
        <v>1306.88472978</v>
      </c>
      <c r="U63" s="29"/>
      <c r="V63" s="63">
        <v>1349.43844787956</v>
      </c>
      <c r="W63" s="48">
        <f t="shared" si="91"/>
        <v>3.93422288</v>
      </c>
      <c r="X63" s="48"/>
      <c r="Y63" s="63">
        <v>1406.66551874236</v>
      </c>
      <c r="Z63" s="48">
        <f t="shared" si="92"/>
        <v>4.101065652</v>
      </c>
      <c r="AA63" s="63">
        <f t="shared" si="93"/>
        <v>57.22707086</v>
      </c>
      <c r="AB63" s="64">
        <f t="shared" si="94"/>
        <v>0.04240806311</v>
      </c>
      <c r="AC63" s="65">
        <v>1319.25910063455</v>
      </c>
      <c r="AD63" s="48">
        <v>3.64421118845171</v>
      </c>
      <c r="AE63" s="66">
        <v>57.2270708627973</v>
      </c>
      <c r="AF63" s="47">
        <f t="shared" si="95"/>
        <v>-0.06213731477</v>
      </c>
      <c r="AG63" s="67"/>
      <c r="AH63" s="132">
        <v>1516.15724387621</v>
      </c>
      <c r="AI63" s="48">
        <f t="shared" si="77"/>
        <v>4.42028351</v>
      </c>
      <c r="AJ63" s="68">
        <f t="shared" si="96"/>
        <v>196.8981432</v>
      </c>
      <c r="AK63" s="36">
        <f t="shared" si="97"/>
        <v>0.1492490316</v>
      </c>
      <c r="AL63" s="29"/>
      <c r="AM63" s="69">
        <f t="shared" ref="AM63:AM64" si="100">SUM(F63*$AO$59)</f>
        <v>1372</v>
      </c>
      <c r="AN63" s="69">
        <f t="shared" si="78"/>
        <v>52.74089937</v>
      </c>
      <c r="AP63" s="71">
        <f t="shared" si="98"/>
        <v>1332.444325</v>
      </c>
      <c r="AQ63" s="69">
        <f t="shared" si="79"/>
        <v>13.18522484</v>
      </c>
      <c r="AS63" s="71">
        <f t="shared" si="99"/>
        <v>1345.62955</v>
      </c>
      <c r="AT63" s="69">
        <f t="shared" si="81"/>
        <v>13.18522484</v>
      </c>
      <c r="AV63" s="91">
        <f t="shared" si="82"/>
        <v>1399.68</v>
      </c>
      <c r="AW63" s="69">
        <f t="shared" si="83"/>
        <v>54.05044968</v>
      </c>
      <c r="AY63" s="91">
        <f t="shared" si="84"/>
        <v>1511.6544</v>
      </c>
      <c r="AZ63" s="69">
        <f t="shared" si="85"/>
        <v>111.9744</v>
      </c>
      <c r="BB63" s="92">
        <f t="shared" si="86"/>
        <v>1632.586752</v>
      </c>
      <c r="BC63" s="69">
        <f t="shared" si="87"/>
        <v>120.932352</v>
      </c>
      <c r="BD63" s="73">
        <f t="shared" si="88"/>
        <v>4.75972814</v>
      </c>
    </row>
    <row r="64" ht="15.75" customHeight="1">
      <c r="A64" s="84" t="s">
        <v>159</v>
      </c>
      <c r="B64" s="78" t="s">
        <v>160</v>
      </c>
      <c r="C64" s="128" t="s">
        <v>150</v>
      </c>
      <c r="D64" s="85"/>
      <c r="E64" s="59">
        <v>362.0</v>
      </c>
      <c r="F64" s="59">
        <v>367.0</v>
      </c>
      <c r="G64" s="60">
        <f t="shared" si="56"/>
        <v>0.001388675771</v>
      </c>
      <c r="H64" s="60">
        <f t="shared" si="57"/>
        <v>0.001417459079</v>
      </c>
      <c r="I64" s="47">
        <f t="shared" si="58"/>
        <v>0.00002878330802</v>
      </c>
      <c r="J64" s="29">
        <v>371.0</v>
      </c>
      <c r="K64" s="29">
        <v>369.0</v>
      </c>
      <c r="L64" s="29">
        <v>368.0</v>
      </c>
      <c r="M64" s="61">
        <f t="shared" si="89"/>
        <v>369.3333333</v>
      </c>
      <c r="N64" s="62">
        <f t="shared" si="90"/>
        <v>0.003382514112</v>
      </c>
      <c r="O64" s="18"/>
      <c r="P64" s="63">
        <v>1227.121812</v>
      </c>
      <c r="Q64" s="29"/>
      <c r="R64" s="63">
        <v>1306.88472978</v>
      </c>
      <c r="S64" s="29"/>
      <c r="T64" s="63">
        <v>1306.88472978</v>
      </c>
      <c r="U64" s="29"/>
      <c r="V64" s="63">
        <v>1349.43844787956</v>
      </c>
      <c r="W64" s="48">
        <f t="shared" si="91"/>
        <v>3.676944</v>
      </c>
      <c r="X64" s="48"/>
      <c r="Y64" s="63">
        <v>1492.9944051484</v>
      </c>
      <c r="Z64" s="48">
        <f t="shared" si="92"/>
        <v>4.068104646</v>
      </c>
      <c r="AA64" s="63">
        <f t="shared" si="93"/>
        <v>143.5559573</v>
      </c>
      <c r="AB64" s="64">
        <f t="shared" si="94"/>
        <v>0.1063819973</v>
      </c>
      <c r="AC64" s="65">
        <v>1608.33343506077</v>
      </c>
      <c r="AD64" s="48">
        <v>4.13954086455194</v>
      </c>
      <c r="AE64" s="66">
        <v>143.555957268838</v>
      </c>
      <c r="AF64" s="47">
        <f t="shared" si="95"/>
        <v>0.07725349105</v>
      </c>
      <c r="AG64" s="67"/>
      <c r="AH64" s="132">
        <v>1516.15724387621</v>
      </c>
      <c r="AI64" s="48">
        <f t="shared" si="77"/>
        <v>4.131218648</v>
      </c>
      <c r="AJ64" s="68">
        <f t="shared" si="96"/>
        <v>-92.17619118</v>
      </c>
      <c r="AK64" s="36">
        <f t="shared" si="97"/>
        <v>-0.05731161784</v>
      </c>
      <c r="AL64" s="29"/>
      <c r="AM64" s="69">
        <f t="shared" si="100"/>
        <v>1468</v>
      </c>
      <c r="AN64" s="69">
        <f t="shared" si="78"/>
        <v>-140.3334351</v>
      </c>
      <c r="AP64" s="71">
        <f t="shared" si="98"/>
        <v>1573.250076</v>
      </c>
      <c r="AQ64" s="69">
        <f t="shared" si="79"/>
        <v>-35.08335877</v>
      </c>
      <c r="AS64" s="71">
        <f t="shared" si="99"/>
        <v>1538.166718</v>
      </c>
      <c r="AT64" s="69">
        <f t="shared" si="81"/>
        <v>-35.08335877</v>
      </c>
      <c r="AV64" s="71">
        <f>SUM(AS64+($AN64*0.25))</f>
        <v>1503.083359</v>
      </c>
      <c r="AW64" s="69">
        <f t="shared" si="83"/>
        <v>-35.08335877</v>
      </c>
      <c r="AY64" s="91">
        <f t="shared" si="84"/>
        <v>1511.6544</v>
      </c>
      <c r="AZ64" s="69">
        <f t="shared" si="85"/>
        <v>8.571041235</v>
      </c>
      <c r="BB64" s="92">
        <f t="shared" si="86"/>
        <v>1632.586752</v>
      </c>
      <c r="BC64" s="69">
        <f t="shared" si="87"/>
        <v>120.932352</v>
      </c>
      <c r="BD64" s="73">
        <f t="shared" si="88"/>
        <v>4.448465264</v>
      </c>
    </row>
    <row r="65" ht="15.75" customHeight="1">
      <c r="A65" s="84" t="s">
        <v>143</v>
      </c>
      <c r="B65" s="83" t="s">
        <v>144</v>
      </c>
      <c r="C65" s="121" t="s">
        <v>145</v>
      </c>
      <c r="D65" s="85"/>
      <c r="E65" s="59">
        <v>69.0</v>
      </c>
      <c r="F65" s="59">
        <v>65.0</v>
      </c>
      <c r="G65" s="60">
        <f t="shared" si="56"/>
        <v>0.0002646923431</v>
      </c>
      <c r="H65" s="60">
        <f t="shared" si="57"/>
        <v>0.0002510486107</v>
      </c>
      <c r="I65" s="47">
        <f t="shared" si="58"/>
        <v>-0.00001364373237</v>
      </c>
      <c r="J65" s="29">
        <v>131.0</v>
      </c>
      <c r="K65" s="29">
        <v>128.0</v>
      </c>
      <c r="L65" s="29">
        <v>126.0</v>
      </c>
      <c r="M65" s="61">
        <f t="shared" si="89"/>
        <v>128.3333333</v>
      </c>
      <c r="N65" s="62">
        <f t="shared" si="90"/>
        <v>0.001175332069</v>
      </c>
      <c r="O65" s="18"/>
      <c r="P65" s="63">
        <v>923.2630776</v>
      </c>
      <c r="Q65" s="29"/>
      <c r="R65" s="63">
        <v>983.275177644</v>
      </c>
      <c r="S65" s="29"/>
      <c r="T65" s="63">
        <v>983.275177644</v>
      </c>
      <c r="U65" s="29"/>
      <c r="V65" s="63">
        <v>1015.2917845951</v>
      </c>
      <c r="W65" s="48">
        <f t="shared" si="91"/>
        <v>15.61987361</v>
      </c>
      <c r="X65" s="48"/>
      <c r="Y65" s="63">
        <v>819.862614448076</v>
      </c>
      <c r="Z65" s="48">
        <f t="shared" si="92"/>
        <v>12.61327099</v>
      </c>
      <c r="AA65" s="63">
        <f t="shared" si="93"/>
        <v>-195.4291701</v>
      </c>
      <c r="AB65" s="64">
        <f t="shared" si="94"/>
        <v>-0.19248572</v>
      </c>
      <c r="AC65" s="65">
        <v>356.934981718407</v>
      </c>
      <c r="AD65" s="48">
        <v>10.1916623342993</v>
      </c>
      <c r="AE65" s="66">
        <v>-195.429170147023</v>
      </c>
      <c r="AF65" s="47">
        <f t="shared" si="95"/>
        <v>-0.5646404953</v>
      </c>
      <c r="AG65" s="67"/>
      <c r="AH65" s="123">
        <v>933.953247217115</v>
      </c>
      <c r="AI65" s="48">
        <f t="shared" si="77"/>
        <v>14.3685115</v>
      </c>
      <c r="AJ65" s="68">
        <f t="shared" si="96"/>
        <v>577.0182655</v>
      </c>
      <c r="AK65" s="36">
        <f t="shared" si="97"/>
        <v>1.616592083</v>
      </c>
      <c r="AL65" s="29"/>
      <c r="AM65" s="69">
        <v>1200.0</v>
      </c>
      <c r="AN65" s="69">
        <f t="shared" si="78"/>
        <v>843.0650183</v>
      </c>
      <c r="AP65" s="72">
        <f>$AP$8</f>
        <v>1200</v>
      </c>
      <c r="AQ65" s="69">
        <f t="shared" si="79"/>
        <v>843.0650183</v>
      </c>
      <c r="AS65" s="91">
        <f t="shared" ref="AS65:AS66" si="101">$AS$8</f>
        <v>1296</v>
      </c>
      <c r="AT65" s="69">
        <f t="shared" si="81"/>
        <v>96</v>
      </c>
      <c r="AV65" s="91">
        <f t="shared" ref="AV65:AV66" si="102">$AV$8</f>
        <v>1399.68</v>
      </c>
      <c r="AW65" s="69">
        <f t="shared" si="83"/>
        <v>103.68</v>
      </c>
      <c r="AY65" s="91">
        <f t="shared" si="84"/>
        <v>1511.6544</v>
      </c>
      <c r="AZ65" s="69">
        <f t="shared" si="85"/>
        <v>111.9744</v>
      </c>
      <c r="BB65" s="92">
        <f t="shared" si="86"/>
        <v>1632.586752</v>
      </c>
      <c r="BC65" s="69">
        <f t="shared" si="87"/>
        <v>120.932352</v>
      </c>
      <c r="BD65" s="73">
        <f t="shared" si="88"/>
        <v>25.11671926</v>
      </c>
    </row>
    <row r="66" ht="15.75" customHeight="1">
      <c r="A66" s="84" t="s">
        <v>146</v>
      </c>
      <c r="B66" s="83" t="s">
        <v>147</v>
      </c>
      <c r="C66" s="121" t="s">
        <v>145</v>
      </c>
      <c r="D66" s="85"/>
      <c r="E66" s="59">
        <v>83.0</v>
      </c>
      <c r="F66" s="59">
        <v>83.0</v>
      </c>
      <c r="G66" s="60">
        <f t="shared" si="56"/>
        <v>0.0003183980359</v>
      </c>
      <c r="H66" s="60">
        <f t="shared" si="57"/>
        <v>0.0003205697645</v>
      </c>
      <c r="I66" s="47">
        <f t="shared" si="58"/>
        <v>0.000002171728572</v>
      </c>
      <c r="J66" s="29">
        <v>111.0</v>
      </c>
      <c r="K66" s="29">
        <v>104.0</v>
      </c>
      <c r="L66" s="29">
        <v>95.0</v>
      </c>
      <c r="M66" s="61">
        <f t="shared" si="89"/>
        <v>103.3333333</v>
      </c>
      <c r="N66" s="62">
        <f t="shared" si="90"/>
        <v>0.0009463712767</v>
      </c>
      <c r="O66" s="18"/>
      <c r="P66" s="63">
        <v>923.2630776</v>
      </c>
      <c r="Q66" s="29"/>
      <c r="R66" s="63">
        <v>983.275177644</v>
      </c>
      <c r="S66" s="29"/>
      <c r="T66" s="63">
        <v>983.275177644</v>
      </c>
      <c r="U66" s="29"/>
      <c r="V66" s="63">
        <v>1015.2917845951</v>
      </c>
      <c r="W66" s="48">
        <f t="shared" si="91"/>
        <v>12.23243114</v>
      </c>
      <c r="X66" s="48"/>
      <c r="Y66" s="63">
        <v>1152.32834787676</v>
      </c>
      <c r="Z66" s="48">
        <f t="shared" si="92"/>
        <v>13.88347407</v>
      </c>
      <c r="AA66" s="63">
        <f t="shared" si="93"/>
        <v>137.0365633</v>
      </c>
      <c r="AB66" s="64">
        <f t="shared" si="94"/>
        <v>0.1349725915</v>
      </c>
      <c r="AC66" s="65">
        <v>1356.73835701501</v>
      </c>
      <c r="AD66" s="48">
        <v>14.7734403573944</v>
      </c>
      <c r="AE66" s="66">
        <v>137.036563281661</v>
      </c>
      <c r="AF66" s="47">
        <f t="shared" si="95"/>
        <v>0.177388684</v>
      </c>
      <c r="AG66" s="67"/>
      <c r="AH66" s="127">
        <v>933.953247217115</v>
      </c>
      <c r="AI66" s="48">
        <f t="shared" si="77"/>
        <v>11.25244876</v>
      </c>
      <c r="AJ66" s="68">
        <f t="shared" si="96"/>
        <v>-422.7851098</v>
      </c>
      <c r="AK66" s="36">
        <f t="shared" si="97"/>
        <v>-0.3116187492</v>
      </c>
      <c r="AL66" s="29"/>
      <c r="AM66" s="69">
        <v>1200.0</v>
      </c>
      <c r="AN66" s="69">
        <f t="shared" si="78"/>
        <v>-156.738357</v>
      </c>
      <c r="AP66" s="71">
        <f t="shared" ref="AP66:AP68" si="103">SUM($AC66+($AN66*0.25))</f>
        <v>1317.553768</v>
      </c>
      <c r="AQ66" s="69">
        <f t="shared" si="79"/>
        <v>-39.18458925</v>
      </c>
      <c r="AS66" s="91">
        <f t="shared" si="101"/>
        <v>1296</v>
      </c>
      <c r="AT66" s="69">
        <f t="shared" si="81"/>
        <v>-21.55376776</v>
      </c>
      <c r="AV66" s="91">
        <f t="shared" si="102"/>
        <v>1399.68</v>
      </c>
      <c r="AW66" s="69">
        <f t="shared" si="83"/>
        <v>103.68</v>
      </c>
      <c r="AY66" s="91">
        <f t="shared" si="84"/>
        <v>1511.6544</v>
      </c>
      <c r="AZ66" s="69">
        <f t="shared" si="85"/>
        <v>111.9744</v>
      </c>
      <c r="BB66" s="92">
        <f t="shared" si="86"/>
        <v>1632.586752</v>
      </c>
      <c r="BC66" s="69">
        <f t="shared" si="87"/>
        <v>120.932352</v>
      </c>
      <c r="BD66" s="73">
        <f t="shared" si="88"/>
        <v>19.6697199</v>
      </c>
    </row>
    <row r="67" ht="15.75" customHeight="1">
      <c r="A67" s="84" t="s">
        <v>161</v>
      </c>
      <c r="B67" s="83" t="s">
        <v>162</v>
      </c>
      <c r="C67" s="128" t="s">
        <v>163</v>
      </c>
      <c r="D67" s="85"/>
      <c r="E67" s="59">
        <v>675.0</v>
      </c>
      <c r="F67" s="59">
        <v>676.0</v>
      </c>
      <c r="G67" s="60">
        <f t="shared" si="56"/>
        <v>0.002589381617</v>
      </c>
      <c r="H67" s="60">
        <f t="shared" si="57"/>
        <v>0.002610905552</v>
      </c>
      <c r="I67" s="47">
        <f t="shared" si="58"/>
        <v>0.00002152393434</v>
      </c>
      <c r="J67" s="29">
        <v>952.0</v>
      </c>
      <c r="K67" s="29">
        <v>904.0</v>
      </c>
      <c r="L67" s="29">
        <v>887.0</v>
      </c>
      <c r="M67" s="61">
        <f t="shared" si="89"/>
        <v>914.3333333</v>
      </c>
      <c r="N67" s="62">
        <f t="shared" si="90"/>
        <v>0.008373859394</v>
      </c>
      <c r="O67" s="18"/>
      <c r="P67" s="63">
        <v>2454.243624</v>
      </c>
      <c r="Q67" s="29"/>
      <c r="R67" s="63">
        <v>2613.76945956</v>
      </c>
      <c r="S67" s="29"/>
      <c r="T67" s="63">
        <v>2613.76945956</v>
      </c>
      <c r="U67" s="29"/>
      <c r="V67" s="63">
        <v>2698.87689575912</v>
      </c>
      <c r="W67" s="48">
        <f t="shared" si="91"/>
        <v>3.992421443</v>
      </c>
      <c r="X67" s="48"/>
      <c r="Y67" s="63">
        <v>3029.31369267355</v>
      </c>
      <c r="Z67" s="48">
        <f t="shared" si="92"/>
        <v>4.481233273</v>
      </c>
      <c r="AA67" s="63">
        <f t="shared" si="93"/>
        <v>330.4367969</v>
      </c>
      <c r="AB67" s="64">
        <f t="shared" si="94"/>
        <v>0.1224349274</v>
      </c>
      <c r="AC67" s="65">
        <v>3342.82365466891</v>
      </c>
      <c r="AD67" s="48">
        <v>4.54624366084075</v>
      </c>
      <c r="AE67" s="66">
        <v>330.436796914425</v>
      </c>
      <c r="AF67" s="47">
        <f t="shared" si="95"/>
        <v>0.1034920757</v>
      </c>
      <c r="AG67" s="67"/>
      <c r="AH67" s="132">
        <v>2982.99367857512</v>
      </c>
      <c r="AI67" s="48">
        <f t="shared" si="77"/>
        <v>4.412712542</v>
      </c>
      <c r="AJ67" s="68">
        <f t="shared" si="96"/>
        <v>-359.8299761</v>
      </c>
      <c r="AK67" s="36">
        <f t="shared" si="97"/>
        <v>-0.1076425242</v>
      </c>
      <c r="AL67" s="29"/>
      <c r="AM67" s="69">
        <f t="shared" ref="AM67:AM68" si="104">SUM(F67*$AO$59)</f>
        <v>2704</v>
      </c>
      <c r="AN67" s="69">
        <f t="shared" si="78"/>
        <v>-638.8236547</v>
      </c>
      <c r="AP67" s="71">
        <f t="shared" si="103"/>
        <v>3183.117741</v>
      </c>
      <c r="AQ67" s="69">
        <f t="shared" si="79"/>
        <v>-159.7059137</v>
      </c>
      <c r="AS67" s="71">
        <f t="shared" ref="AS67:AS68" si="105">SUM(AP67+($AN67*0.25))</f>
        <v>3023.411827</v>
      </c>
      <c r="AT67" s="69">
        <f t="shared" si="81"/>
        <v>-159.7059137</v>
      </c>
      <c r="AV67" s="71">
        <f t="shared" ref="AV67:AV68" si="106">SUM(AS67+($AN67*0.25))</f>
        <v>2863.705914</v>
      </c>
      <c r="AW67" s="69">
        <f t="shared" si="83"/>
        <v>-159.7059137</v>
      </c>
      <c r="AY67" s="72">
        <f t="shared" ref="AY67:AY68" si="107">SUM(AV67+($AN67*0.25))</f>
        <v>2704</v>
      </c>
      <c r="AZ67" s="69">
        <f t="shared" si="85"/>
        <v>-159.7059137</v>
      </c>
      <c r="BB67" s="74">
        <f t="shared" si="86"/>
        <v>2920.32</v>
      </c>
      <c r="BC67" s="69">
        <f t="shared" si="87"/>
        <v>216.32</v>
      </c>
      <c r="BD67" s="73">
        <f t="shared" si="88"/>
        <v>4.32</v>
      </c>
    </row>
    <row r="68" ht="15.75" customHeight="1">
      <c r="A68" s="84" t="s">
        <v>164</v>
      </c>
      <c r="B68" s="83" t="s">
        <v>165</v>
      </c>
      <c r="C68" s="128" t="s">
        <v>163</v>
      </c>
      <c r="D68" s="85"/>
      <c r="E68" s="59">
        <v>1321.0</v>
      </c>
      <c r="F68" s="59">
        <v>1282.0</v>
      </c>
      <c r="G68" s="60">
        <f t="shared" si="56"/>
        <v>0.005067515728</v>
      </c>
      <c r="H68" s="60">
        <f t="shared" si="57"/>
        <v>0.004951451061</v>
      </c>
      <c r="I68" s="47">
        <f t="shared" si="58"/>
        <v>-0.0001160646671</v>
      </c>
      <c r="J68" s="29">
        <v>2373.0</v>
      </c>
      <c r="K68" s="29">
        <v>2279.0</v>
      </c>
      <c r="L68" s="29">
        <v>2213.0</v>
      </c>
      <c r="M68" s="61">
        <f t="shared" si="89"/>
        <v>2288.333333</v>
      </c>
      <c r="N68" s="62">
        <f t="shared" si="90"/>
        <v>0.02095754456</v>
      </c>
      <c r="O68" s="18"/>
      <c r="P68" s="63">
        <v>2454.243624</v>
      </c>
      <c r="Q68" s="29"/>
      <c r="R68" s="63">
        <v>2613.76945956</v>
      </c>
      <c r="S68" s="29"/>
      <c r="T68" s="63">
        <v>2613.76945956</v>
      </c>
      <c r="U68" s="29"/>
      <c r="V68" s="63">
        <v>2698.87689575912</v>
      </c>
      <c r="W68" s="48">
        <f t="shared" si="91"/>
        <v>2.105208187</v>
      </c>
      <c r="X68" s="48"/>
      <c r="Y68" s="63">
        <v>2715.11541320676</v>
      </c>
      <c r="Z68" s="48">
        <f t="shared" si="92"/>
        <v>2.117874737</v>
      </c>
      <c r="AA68" s="63">
        <f t="shared" si="93"/>
        <v>16.23851745</v>
      </c>
      <c r="AB68" s="64">
        <f t="shared" si="94"/>
        <v>0.006016768484</v>
      </c>
      <c r="AC68" s="65">
        <v>2130.52904311606</v>
      </c>
      <c r="AD68" s="48">
        <v>1.65108369722033</v>
      </c>
      <c r="AE68" s="66">
        <v>16.2385174476399</v>
      </c>
      <c r="AF68" s="47">
        <f t="shared" si="95"/>
        <v>-0.2153081108</v>
      </c>
      <c r="AG68" s="67"/>
      <c r="AH68" s="132">
        <v>2982.99367857512</v>
      </c>
      <c r="AI68" s="48">
        <f t="shared" si="77"/>
        <v>2.326828142</v>
      </c>
      <c r="AJ68" s="68">
        <f t="shared" si="96"/>
        <v>852.4646355</v>
      </c>
      <c r="AK68" s="36">
        <f t="shared" si="97"/>
        <v>0.4001187584</v>
      </c>
      <c r="AL68" s="29"/>
      <c r="AM68" s="69">
        <f t="shared" si="104"/>
        <v>5128</v>
      </c>
      <c r="AN68" s="69">
        <f t="shared" si="78"/>
        <v>2997.470957</v>
      </c>
      <c r="AP68" s="71">
        <f t="shared" si="103"/>
        <v>2879.896782</v>
      </c>
      <c r="AQ68" s="69">
        <f t="shared" si="79"/>
        <v>749.3677392</v>
      </c>
      <c r="AS68" s="71">
        <f t="shared" si="105"/>
        <v>3629.264522</v>
      </c>
      <c r="AT68" s="69">
        <f t="shared" si="81"/>
        <v>749.3677392</v>
      </c>
      <c r="AV68" s="71">
        <f t="shared" si="106"/>
        <v>4378.632261</v>
      </c>
      <c r="AW68" s="69">
        <f t="shared" si="83"/>
        <v>749.3677392</v>
      </c>
      <c r="AY68" s="72">
        <f t="shared" si="107"/>
        <v>5128</v>
      </c>
      <c r="AZ68" s="69">
        <f t="shared" si="85"/>
        <v>749.3677392</v>
      </c>
      <c r="BB68" s="74">
        <f t="shared" si="86"/>
        <v>5538.24</v>
      </c>
      <c r="BC68" s="69">
        <f t="shared" si="87"/>
        <v>410.24</v>
      </c>
      <c r="BD68" s="73">
        <f t="shared" si="88"/>
        <v>4.32</v>
      </c>
    </row>
    <row r="69" ht="15.75" customHeight="1">
      <c r="A69" s="84" t="s">
        <v>166</v>
      </c>
      <c r="B69" s="134"/>
      <c r="C69" s="128" t="s">
        <v>150</v>
      </c>
      <c r="D69" s="85"/>
      <c r="E69" s="135"/>
      <c r="F69" s="135"/>
      <c r="G69" s="60"/>
      <c r="H69" s="60"/>
      <c r="I69" s="47"/>
      <c r="J69" s="29"/>
      <c r="K69" s="29"/>
      <c r="L69" s="29"/>
      <c r="M69" s="61"/>
      <c r="N69" s="62"/>
      <c r="O69" s="18"/>
      <c r="P69" s="113"/>
      <c r="Q69" s="116"/>
      <c r="R69" s="113"/>
      <c r="S69" s="116"/>
      <c r="T69" s="113"/>
      <c r="U69" s="116"/>
      <c r="V69" s="113"/>
      <c r="W69" s="48"/>
      <c r="X69" s="48"/>
      <c r="Y69" s="113"/>
      <c r="Z69" s="48"/>
      <c r="AA69" s="63"/>
      <c r="AB69" s="64"/>
      <c r="AC69" s="65"/>
      <c r="AD69" s="48"/>
      <c r="AE69" s="100"/>
      <c r="AF69" s="47"/>
      <c r="AG69" s="67"/>
      <c r="AH69" s="65"/>
      <c r="AI69" s="48"/>
      <c r="AJ69" s="68"/>
      <c r="AK69" s="36"/>
      <c r="AL69" s="29"/>
      <c r="BB69" s="251"/>
    </row>
    <row r="70" ht="15.75" customHeight="1">
      <c r="A70" s="137"/>
      <c r="B70" s="137"/>
      <c r="C70" s="15"/>
      <c r="D70" s="15"/>
      <c r="E70" s="15"/>
      <c r="F70" s="138"/>
      <c r="G70" s="139"/>
      <c r="H70" s="139"/>
      <c r="I70" s="15"/>
      <c r="J70" s="137"/>
      <c r="K70" s="137"/>
      <c r="L70" s="137"/>
      <c r="M70" s="29"/>
      <c r="N70" s="139"/>
      <c r="O70" s="18"/>
      <c r="P70" s="140"/>
      <c r="Q70" s="29"/>
      <c r="R70" s="140"/>
      <c r="S70" s="29"/>
      <c r="T70" s="140"/>
      <c r="U70" s="29"/>
      <c r="V70" s="140"/>
      <c r="W70" s="48"/>
      <c r="X70" s="48"/>
      <c r="Y70" s="140"/>
      <c r="Z70" s="48"/>
      <c r="AA70" s="48"/>
      <c r="AB70" s="48"/>
      <c r="AC70" s="29"/>
      <c r="AD70" s="48"/>
      <c r="AE70" s="141"/>
      <c r="AF70" s="48"/>
      <c r="AG70" s="29"/>
      <c r="AH70" s="29"/>
      <c r="AI70" s="48"/>
      <c r="AJ70" s="40"/>
      <c r="AK70" s="36"/>
      <c r="AL70" s="29"/>
    </row>
    <row r="71" ht="15.75" customHeight="1">
      <c r="A71" s="142"/>
      <c r="B71" s="142"/>
      <c r="C71" s="143"/>
      <c r="D71" s="143"/>
      <c r="E71" s="143"/>
      <c r="F71" s="144"/>
      <c r="G71" s="145"/>
      <c r="H71" s="145"/>
      <c r="I71" s="143"/>
      <c r="J71" s="142"/>
      <c r="K71" s="142"/>
      <c r="L71" s="142"/>
      <c r="M71" s="146"/>
      <c r="N71" s="145"/>
      <c r="O71" s="145"/>
      <c r="P71" s="63"/>
      <c r="Q71" s="147"/>
      <c r="R71" s="63"/>
      <c r="S71" s="147"/>
      <c r="T71" s="63"/>
      <c r="U71" s="147"/>
      <c r="V71" s="63"/>
      <c r="W71" s="148"/>
      <c r="X71" s="148"/>
      <c r="Y71" s="63"/>
      <c r="Z71" s="148"/>
      <c r="AA71" s="148"/>
      <c r="AB71" s="148"/>
      <c r="AC71" s="147"/>
      <c r="AD71" s="148"/>
      <c r="AE71" s="149"/>
      <c r="AF71" s="148"/>
      <c r="AG71" s="147"/>
      <c r="AH71" s="147"/>
      <c r="AI71" s="148"/>
      <c r="AJ71" s="40"/>
      <c r="AK71" s="36"/>
      <c r="AL71" s="147"/>
    </row>
    <row r="72" ht="15.75" customHeight="1">
      <c r="A72" s="150" t="s">
        <v>167</v>
      </c>
      <c r="B72" s="150"/>
      <c r="C72" s="151"/>
      <c r="D72" s="151"/>
      <c r="E72" s="152">
        <f t="shared" ref="E72:F72" si="108">SUM(E14:E69)</f>
        <v>260680</v>
      </c>
      <c r="F72" s="152">
        <f t="shared" si="108"/>
        <v>258914</v>
      </c>
      <c r="G72" s="153">
        <f t="shared" ref="G72:H72" si="109">SUM(G14:G71)</f>
        <v>1</v>
      </c>
      <c r="H72" s="153">
        <f t="shared" si="109"/>
        <v>0.9652123871</v>
      </c>
      <c r="I72" s="154">
        <f>SUM(I14:I69)</f>
        <v>-0.03478761288</v>
      </c>
      <c r="J72" s="150"/>
      <c r="K72" s="150"/>
      <c r="L72" s="150"/>
      <c r="M72" s="152">
        <f>SUM(M14:M69)</f>
        <v>109189</v>
      </c>
      <c r="N72" s="153">
        <f>SUM(N14:N71)</f>
        <v>1</v>
      </c>
      <c r="O72" s="153"/>
      <c r="P72" s="155">
        <f>SUM(P14:P70)</f>
        <v>193321.2195</v>
      </c>
      <c r="Q72" s="156"/>
      <c r="R72" s="157">
        <f>SUM(R14:R70)</f>
        <v>211900.0888</v>
      </c>
      <c r="S72" s="156"/>
      <c r="T72" s="157">
        <f>SUM(T14:T70)</f>
        <v>211900.0888</v>
      </c>
      <c r="U72" s="156"/>
      <c r="V72" s="157">
        <f>SUM(V14:V70)</f>
        <v>222349.1416</v>
      </c>
      <c r="W72" s="158"/>
      <c r="X72" s="158"/>
      <c r="Y72" s="157">
        <f>SUM(Y13:Y69)</f>
        <v>249322.0128</v>
      </c>
      <c r="Z72" s="158"/>
      <c r="AA72" s="157">
        <f>SUM(Y72-V72)</f>
        <v>26972.87125</v>
      </c>
      <c r="AB72" s="159">
        <f>SUM(Y72-V72)/V72</f>
        <v>0.1213086367</v>
      </c>
      <c r="AC72" s="157">
        <f>SUM(AC13:AC69)</f>
        <v>261757.816</v>
      </c>
      <c r="AD72" s="158"/>
      <c r="AE72" s="149"/>
      <c r="AF72" s="159" t="str">
        <f>SUM(AC72-Z72)/Z72</f>
        <v>#DIV/0!</v>
      </c>
      <c r="AG72" s="157"/>
      <c r="AH72" s="157">
        <f>SUM(AH13:AH69)</f>
        <v>281871.9426</v>
      </c>
      <c r="AI72" s="158"/>
      <c r="AJ72" s="160">
        <f>SUM(AJ14:AJ70)</f>
        <v>20783.63398</v>
      </c>
      <c r="AK72" s="161">
        <f>MEDIAN(AK14:AK69)</f>
        <v>0.09278447766</v>
      </c>
      <c r="AL72" s="162"/>
      <c r="AM72" s="157">
        <f>SUM(AM13:AM69)</f>
        <v>290403</v>
      </c>
      <c r="AN72" s="69"/>
      <c r="AP72" s="163">
        <f>SUM(AP13:AP69)</f>
        <v>269493.4628</v>
      </c>
      <c r="AS72" s="163">
        <f>SUM(AS13:AS69)</f>
        <v>278346.6057</v>
      </c>
      <c r="AV72" s="163">
        <f>SUM(AV13:AV69)</f>
        <v>288618.6279</v>
      </c>
      <c r="AY72" s="163">
        <f>SUM(AY13:AY69)</f>
        <v>301339.7933</v>
      </c>
      <c r="BB72" s="163">
        <f>SUM(BB13:BB69)</f>
        <v>325025.3768</v>
      </c>
    </row>
    <row r="73" ht="15.75" customHeight="1">
      <c r="A73" s="84" t="s">
        <v>168</v>
      </c>
      <c r="B73" s="84">
        <f>COUNTIF(B14:B69,"*")</f>
        <v>54</v>
      </c>
      <c r="C73" s="85"/>
      <c r="D73" s="85"/>
      <c r="E73" s="29">
        <f t="shared" ref="E73:F73" si="110">COUNTIF(E14:E70,"&gt;1")</f>
        <v>52</v>
      </c>
      <c r="F73" s="29">
        <f t="shared" si="110"/>
        <v>53</v>
      </c>
      <c r="G73" s="164"/>
      <c r="H73" s="164"/>
      <c r="I73" s="85"/>
      <c r="J73" s="84"/>
      <c r="K73" s="84"/>
      <c r="L73" s="84"/>
      <c r="M73" s="66"/>
      <c r="N73" s="164"/>
      <c r="O73" s="47"/>
      <c r="P73" s="29">
        <f>COUNTIF(P14:P70,"&gt;1")</f>
        <v>49</v>
      </c>
      <c r="Q73" s="29"/>
      <c r="R73" s="29">
        <f>COUNTIF(R14:R70,"&gt;1")</f>
        <v>53</v>
      </c>
      <c r="S73" s="29"/>
      <c r="T73" s="29">
        <f>COUNTIF(T14:T70,"&gt;1")</f>
        <v>53</v>
      </c>
      <c r="U73" s="29"/>
      <c r="V73" s="29">
        <f>COUNTIF(V14:V70,"&gt;1")</f>
        <v>53</v>
      </c>
      <c r="W73" s="48"/>
      <c r="X73" s="48"/>
      <c r="Y73" s="29">
        <f>COUNTIF(Y14:Y70,"&gt;1")</f>
        <v>53</v>
      </c>
      <c r="Z73" s="48"/>
      <c r="AA73" s="48"/>
      <c r="AB73" s="48"/>
      <c r="AC73" s="29">
        <f>COUNTIF(AC14:AC70,"&gt;1")</f>
        <v>53</v>
      </c>
      <c r="AD73" s="48"/>
      <c r="AE73" s="50"/>
      <c r="AF73" s="48"/>
      <c r="AG73" s="84"/>
      <c r="AH73" s="29">
        <f>COUNTIF(AH14:AH70,"&gt;1")</f>
        <v>52</v>
      </c>
      <c r="AI73" s="48"/>
      <c r="AJ73" s="165"/>
      <c r="AK73" s="166"/>
      <c r="AL73" s="29"/>
      <c r="AP73" s="54">
        <f>SUM(AP72-AC72)</f>
        <v>7735.646793</v>
      </c>
      <c r="AS73" s="54">
        <f>SUM(AS72-AP72)</f>
        <v>8853.142906</v>
      </c>
      <c r="AV73" s="54">
        <f>SUM(AV72-AS72)</f>
        <v>10272.02228</v>
      </c>
      <c r="AY73" s="54">
        <f>SUM(AY72-AV72)</f>
        <v>12721.1654</v>
      </c>
      <c r="BB73" s="54">
        <f>SUM(BB72-AY72)</f>
        <v>23685.58347</v>
      </c>
    </row>
    <row r="74" ht="15.75" customHeight="1">
      <c r="A74" s="93" t="s">
        <v>169</v>
      </c>
      <c r="B74" s="84"/>
      <c r="C74" s="85"/>
      <c r="D74" s="85"/>
      <c r="E74" s="85"/>
      <c r="F74" s="135"/>
      <c r="G74" s="164"/>
      <c r="H74" s="164"/>
      <c r="I74" s="167"/>
      <c r="J74" s="84"/>
      <c r="K74" s="84"/>
      <c r="L74" s="84"/>
      <c r="M74" s="66"/>
      <c r="N74" s="164"/>
      <c r="O74" s="47"/>
      <c r="P74" s="66"/>
      <c r="Q74" s="29"/>
      <c r="R74" s="29"/>
      <c r="S74" s="29"/>
      <c r="T74" s="29"/>
      <c r="U74" s="29"/>
      <c r="V74" s="29"/>
      <c r="W74" s="48"/>
      <c r="X74" s="48"/>
      <c r="Y74" s="29"/>
      <c r="Z74" s="48"/>
      <c r="AA74" s="48"/>
      <c r="AB74" s="48"/>
      <c r="AC74" s="66"/>
      <c r="AD74" s="48"/>
      <c r="AE74" s="50"/>
      <c r="AF74" s="48"/>
      <c r="AG74" s="29"/>
      <c r="AH74" s="66"/>
      <c r="AI74" s="48"/>
      <c r="AJ74" s="40"/>
      <c r="AK74" s="36"/>
      <c r="AL74" s="29"/>
      <c r="AP74" s="69"/>
      <c r="AS74" s="69"/>
      <c r="AV74" s="69"/>
      <c r="AY74" s="69"/>
      <c r="BB74" s="69"/>
    </row>
    <row r="75" ht="15.75" customHeight="1">
      <c r="A75" s="84"/>
      <c r="B75" s="84"/>
      <c r="C75" s="85"/>
      <c r="D75" s="85"/>
      <c r="E75" s="85"/>
      <c r="F75" s="135"/>
      <c r="G75" s="164"/>
      <c r="H75" s="164"/>
      <c r="I75" s="85"/>
      <c r="J75" s="84"/>
      <c r="K75" s="84"/>
      <c r="L75" s="84"/>
      <c r="M75" s="66"/>
      <c r="N75" s="164"/>
      <c r="O75" s="47"/>
      <c r="P75" s="66"/>
      <c r="Q75" s="29"/>
      <c r="R75" s="29"/>
      <c r="S75" s="29"/>
      <c r="T75" s="29"/>
      <c r="U75" s="29"/>
      <c r="V75" s="29"/>
      <c r="W75" s="48"/>
      <c r="X75" s="48"/>
      <c r="Y75" s="29"/>
      <c r="Z75" s="48"/>
      <c r="AA75" s="48"/>
      <c r="AB75" s="48"/>
      <c r="AC75" s="29"/>
      <c r="AD75" s="48"/>
      <c r="AE75" s="50"/>
      <c r="AF75" s="48"/>
      <c r="AG75" s="29"/>
      <c r="AH75" s="29"/>
      <c r="AI75" s="48"/>
      <c r="AJ75" s="40"/>
      <c r="AK75" s="36"/>
      <c r="AL75" s="29"/>
    </row>
    <row r="76" ht="15.75" customHeight="1">
      <c r="A76" s="84" t="s">
        <v>170</v>
      </c>
      <c r="B76" s="84"/>
      <c r="C76" s="85"/>
      <c r="D76" s="85"/>
      <c r="E76" s="85"/>
      <c r="F76" s="135"/>
      <c r="G76" s="164"/>
      <c r="H76" s="164"/>
      <c r="I76" s="85"/>
      <c r="J76" s="84"/>
      <c r="K76" s="84"/>
      <c r="L76" s="84"/>
      <c r="M76" s="66"/>
      <c r="N76" s="164"/>
      <c r="O76" s="47"/>
      <c r="P76" s="100">
        <v>215476.0</v>
      </c>
      <c r="Q76" s="29"/>
      <c r="R76" s="100">
        <v>213436.0</v>
      </c>
      <c r="S76" s="29"/>
      <c r="T76" s="100">
        <v>221816.0</v>
      </c>
      <c r="U76" s="29"/>
      <c r="V76" s="100">
        <v>227852.0</v>
      </c>
      <c r="W76" s="48"/>
      <c r="X76" s="48"/>
      <c r="Y76" s="100">
        <v>248324.0</v>
      </c>
      <c r="Z76" s="48"/>
      <c r="AA76" s="48"/>
      <c r="AB76" s="48"/>
      <c r="AC76" s="100">
        <v>262341.0</v>
      </c>
      <c r="AD76" s="48"/>
      <c r="AE76" s="50"/>
      <c r="AF76" s="48"/>
      <c r="AG76" s="100"/>
      <c r="AH76" s="100">
        <v>282815.0</v>
      </c>
      <c r="AI76" s="48"/>
      <c r="AJ76" s="68"/>
      <c r="AK76" s="36"/>
      <c r="AL76" s="29"/>
      <c r="AP76" s="100">
        <v>282815.0</v>
      </c>
      <c r="AS76" s="100">
        <f>SUM(AP76*(1+AS77))</f>
        <v>292713.525</v>
      </c>
      <c r="AV76" s="100">
        <f>SUM(AS76*(1+AV77))</f>
        <v>302958.4984</v>
      </c>
      <c r="AY76" s="100">
        <f>SUM(AV76*(1+AY77))</f>
        <v>313562.0458</v>
      </c>
      <c r="BB76" s="100">
        <f>SUM(AY76*(1+BB77))</f>
        <v>324536.7174</v>
      </c>
    </row>
    <row r="77" ht="15.75" customHeight="1">
      <c r="A77" s="62" t="s">
        <v>171</v>
      </c>
      <c r="B77" s="62"/>
      <c r="C77" s="85"/>
      <c r="D77" s="85"/>
      <c r="E77" s="85"/>
      <c r="F77" s="135"/>
      <c r="G77" s="47"/>
      <c r="H77" s="47"/>
      <c r="I77" s="85"/>
      <c r="J77" s="62"/>
      <c r="K77" s="62"/>
      <c r="L77" s="62"/>
      <c r="M77" s="47"/>
      <c r="N77" s="47"/>
      <c r="O77" s="47"/>
      <c r="P77" s="47"/>
      <c r="Q77" s="47"/>
      <c r="R77" s="47">
        <f>SUM(R76-P76)/P76</f>
        <v>-0.009467411684</v>
      </c>
      <c r="S77" s="47"/>
      <c r="T77" s="47">
        <f>SUM(T76-R76)/R76</f>
        <v>0.03926235499</v>
      </c>
      <c r="U77" s="47"/>
      <c r="V77" s="47">
        <f>SUM(V76-R76)/R76</f>
        <v>0.06754249517</v>
      </c>
      <c r="W77" s="48"/>
      <c r="X77" s="48"/>
      <c r="Y77" s="47">
        <f>SUM(Y76-V76)/V76</f>
        <v>0.08984779594</v>
      </c>
      <c r="Z77" s="48"/>
      <c r="AA77" s="48"/>
      <c r="AB77" s="48"/>
      <c r="AC77" s="47">
        <f>SUM(AC76-Y76)/Y76</f>
        <v>0.05644641678</v>
      </c>
      <c r="AD77" s="48"/>
      <c r="AE77" s="50"/>
      <c r="AF77" s="48"/>
      <c r="AG77" s="47"/>
      <c r="AH77" s="47">
        <f>SUM(AH76-AC76)/AC76</f>
        <v>0.07804346252</v>
      </c>
      <c r="AI77" s="48"/>
      <c r="AJ77" s="36"/>
      <c r="AK77" s="36"/>
      <c r="AL77" s="47"/>
      <c r="AP77" s="168">
        <f>AH77</f>
        <v>0.07804346252</v>
      </c>
      <c r="AS77" s="168">
        <v>0.035</v>
      </c>
      <c r="AV77" s="168">
        <f>AS77</f>
        <v>0.035</v>
      </c>
      <c r="AY77" s="168">
        <f>AV77</f>
        <v>0.035</v>
      </c>
      <c r="BA77" s="170" t="s">
        <v>172</v>
      </c>
      <c r="BB77" s="168">
        <f>AY77</f>
        <v>0.035</v>
      </c>
    </row>
    <row r="78" ht="40.5" customHeight="1">
      <c r="A78" s="29"/>
      <c r="B78" s="29"/>
      <c r="C78" s="22"/>
      <c r="D78" s="22"/>
      <c r="E78" s="22"/>
      <c r="F78" s="171"/>
      <c r="G78" s="164"/>
      <c r="H78" s="164"/>
      <c r="I78" s="22"/>
      <c r="J78" s="29"/>
      <c r="K78" s="29"/>
      <c r="L78" s="29"/>
      <c r="M78" s="66"/>
      <c r="N78" s="164"/>
      <c r="O78" s="47"/>
      <c r="P78" s="100">
        <f>SUM(P72-P76)</f>
        <v>-22154.78051</v>
      </c>
      <c r="Q78" s="29"/>
      <c r="R78" s="100">
        <f>SUM(R72-R76)</f>
        <v>-1535.911244</v>
      </c>
      <c r="S78" s="29"/>
      <c r="T78" s="100">
        <f>SUM(T72-T76)</f>
        <v>-9915.911244</v>
      </c>
      <c r="U78" s="29"/>
      <c r="V78" s="100">
        <f>SUM(V72-V76)</f>
        <v>-5502.858425</v>
      </c>
      <c r="W78" s="48"/>
      <c r="X78" s="48"/>
      <c r="Y78" s="100">
        <f>SUM(Y72-Y76)</f>
        <v>998.0128217</v>
      </c>
      <c r="Z78" s="48"/>
      <c r="AA78" s="48"/>
      <c r="AB78" s="48"/>
      <c r="AC78" s="100">
        <f>SUM(AC72-AC76)</f>
        <v>-583.1840333</v>
      </c>
      <c r="AD78" s="48"/>
      <c r="AE78" s="50"/>
      <c r="AF78" s="48"/>
      <c r="AG78" s="100"/>
      <c r="AH78" s="100">
        <f>SUM(AH72-AH76)</f>
        <v>-943.0573538</v>
      </c>
      <c r="AI78" s="48"/>
      <c r="AJ78" s="68"/>
      <c r="AK78" s="36"/>
      <c r="AL78" s="29"/>
      <c r="AP78" s="100">
        <f>SUM(AP72-AP76)</f>
        <v>-13321.53724</v>
      </c>
      <c r="AQ78" s="172" t="s">
        <v>173</v>
      </c>
      <c r="AS78" s="100">
        <f>SUM(AS72-AS76)</f>
        <v>-14366.91933</v>
      </c>
      <c r="AT78" s="172" t="s">
        <v>173</v>
      </c>
      <c r="AV78" s="100">
        <f>SUM(AV72-AV76)</f>
        <v>-14339.87043</v>
      </c>
      <c r="AW78" s="172" t="s">
        <v>173</v>
      </c>
      <c r="AY78" s="100">
        <f>SUM(AY72-AY76)</f>
        <v>-12222.25247</v>
      </c>
      <c r="AZ78" s="172" t="s">
        <v>173</v>
      </c>
      <c r="BA78" s="173">
        <f>SUM(AP78,AS78,AV78,AY78)</f>
        <v>-54250.57948</v>
      </c>
      <c r="BB78" s="100">
        <f>SUM(BB72-BB76)</f>
        <v>488.6593898</v>
      </c>
      <c r="BC78" s="172" t="s">
        <v>173</v>
      </c>
    </row>
    <row r="79" ht="15.75" customHeight="1">
      <c r="A79" s="29"/>
      <c r="B79" s="29"/>
      <c r="C79" s="22"/>
      <c r="D79" s="22"/>
      <c r="E79" s="22"/>
      <c r="F79" s="171"/>
      <c r="G79" s="164"/>
      <c r="H79" s="164"/>
      <c r="I79" s="22"/>
      <c r="J79" s="29"/>
      <c r="K79" s="29"/>
      <c r="L79" s="29"/>
      <c r="M79" s="66"/>
      <c r="N79" s="164"/>
      <c r="O79" s="47"/>
      <c r="P79" s="100"/>
      <c r="Q79" s="29"/>
      <c r="R79" s="100"/>
      <c r="S79" s="29"/>
      <c r="T79" s="100"/>
      <c r="U79" s="29"/>
      <c r="V79" s="100"/>
      <c r="W79" s="48"/>
      <c r="X79" s="48"/>
      <c r="Y79" s="100"/>
      <c r="Z79" s="48"/>
      <c r="AA79" s="48"/>
      <c r="AB79" s="48"/>
      <c r="AC79" s="100"/>
      <c r="AD79" s="48"/>
      <c r="AE79" s="50"/>
      <c r="AF79" s="48"/>
      <c r="AG79" s="100"/>
      <c r="AH79" s="100"/>
      <c r="AI79" s="48"/>
      <c r="AJ79" s="68"/>
      <c r="AK79" s="36"/>
      <c r="AL79" s="29"/>
      <c r="AP79" s="100"/>
      <c r="AS79" s="100"/>
      <c r="AV79" s="100"/>
      <c r="AY79" s="100"/>
      <c r="BB79" s="100"/>
    </row>
    <row r="80" ht="15.75" customHeight="1">
      <c r="A80" s="126" t="s">
        <v>174</v>
      </c>
      <c r="B80" s="29"/>
      <c r="C80" s="22"/>
      <c r="D80" s="22"/>
      <c r="E80" s="66">
        <f t="shared" ref="E80:F80" si="111">AVERAGE(E13:E69)</f>
        <v>4756.618182</v>
      </c>
      <c r="F80" s="66">
        <f t="shared" si="111"/>
        <v>4638.75</v>
      </c>
      <c r="G80" s="164"/>
      <c r="H80" s="164"/>
      <c r="I80" s="22"/>
      <c r="J80" s="29"/>
      <c r="K80" s="29"/>
      <c r="L80" s="29"/>
      <c r="M80" s="66"/>
      <c r="N80" s="164"/>
      <c r="O80" s="47"/>
      <c r="P80" s="100"/>
      <c r="Q80" s="29"/>
      <c r="R80" s="100"/>
      <c r="S80" s="29"/>
      <c r="T80" s="100"/>
      <c r="U80" s="29"/>
      <c r="V80" s="100"/>
      <c r="W80" s="48"/>
      <c r="X80" s="48"/>
      <c r="Y80" s="100"/>
      <c r="Z80" s="48">
        <f>AVERAGE(Z14:Z69)</f>
        <v>2.670241655</v>
      </c>
      <c r="AA80" s="48"/>
      <c r="AB80" s="48"/>
      <c r="AC80" s="66">
        <f>AVERAGE(AC13:AC69)</f>
        <v>4847.366962</v>
      </c>
      <c r="AD80" s="48">
        <f>AVERAGE(AD14:AD69)</f>
        <v>2.549524622</v>
      </c>
      <c r="AE80" s="50"/>
      <c r="AF80" s="48"/>
      <c r="AG80" s="100"/>
      <c r="AH80" s="66">
        <f t="shared" ref="AH80:AK80" si="112">AVERAGE(AH13:AH69)</f>
        <v>5318.33854</v>
      </c>
      <c r="AI80" s="48">
        <f t="shared" si="112"/>
        <v>3.106715994</v>
      </c>
      <c r="AJ80" s="66">
        <f t="shared" si="112"/>
        <v>440.6082238</v>
      </c>
      <c r="AK80" s="168">
        <f t="shared" si="112"/>
        <v>0.1165156141</v>
      </c>
      <c r="AL80" s="29"/>
      <c r="AM80" s="66">
        <f>AVERAGE(AM13:AM69)</f>
        <v>5479.301887</v>
      </c>
      <c r="AP80" s="66">
        <f>AVERAGE(AP13:AP69)</f>
        <v>5084.782316</v>
      </c>
      <c r="AS80" s="66">
        <f>AVERAGE(AS13:AS69)</f>
        <v>5251.822748</v>
      </c>
      <c r="AV80" s="66">
        <f>AVERAGE(AV13:AV69)</f>
        <v>5445.634489</v>
      </c>
      <c r="AY80" s="66">
        <f>AVERAGE(AY13:AY69)</f>
        <v>5685.656478</v>
      </c>
      <c r="BB80" s="66">
        <f>AVERAGE(BB13:BB69)</f>
        <v>6132.554279</v>
      </c>
      <c r="BC80" s="48"/>
    </row>
    <row r="81" ht="15.75" customHeight="1">
      <c r="A81" s="126" t="s">
        <v>175</v>
      </c>
      <c r="B81" s="29"/>
      <c r="C81" s="22"/>
      <c r="D81" s="22"/>
      <c r="E81" s="66">
        <f t="shared" ref="E81:F81" si="113">MEDIAN(E13:E69)</f>
        <v>1133</v>
      </c>
      <c r="F81" s="66">
        <f t="shared" si="113"/>
        <v>1216</v>
      </c>
      <c r="G81" s="164"/>
      <c r="H81" s="164"/>
      <c r="I81" s="22"/>
      <c r="J81" s="29"/>
      <c r="K81" s="29"/>
      <c r="L81" s="29"/>
      <c r="M81" s="66"/>
      <c r="N81" s="164"/>
      <c r="O81" s="47"/>
      <c r="P81" s="29"/>
      <c r="Q81" s="29"/>
      <c r="R81" s="29"/>
      <c r="S81" s="29"/>
      <c r="T81" s="29"/>
      <c r="U81" s="29"/>
      <c r="V81" s="29"/>
      <c r="W81" s="48">
        <f>MEDIAN(W14:W69)</f>
        <v>1.364381236</v>
      </c>
      <c r="X81" s="48"/>
      <c r="Y81" s="29"/>
      <c r="Z81" s="48">
        <f>MEDIAN(Z14:Z69)</f>
        <v>1.507478264</v>
      </c>
      <c r="AA81" s="48"/>
      <c r="AB81" s="48"/>
      <c r="AC81" s="66">
        <f>MEDIAN(AC13:AC69)</f>
        <v>1944.290728</v>
      </c>
      <c r="AD81" s="48">
        <f>MEDIAN(AD14:AD69)</f>
        <v>1.535184995</v>
      </c>
      <c r="AE81" s="50"/>
      <c r="AF81" s="48"/>
      <c r="AG81" s="48"/>
      <c r="AH81" s="66">
        <f t="shared" ref="AH81:AK81" si="114">MEDIAN(AH13:AH69)</f>
        <v>2098.794929</v>
      </c>
      <c r="AI81" s="48">
        <f t="shared" si="114"/>
        <v>1.901584063</v>
      </c>
      <c r="AJ81" s="66">
        <f t="shared" si="114"/>
        <v>200.537695</v>
      </c>
      <c r="AK81" s="168">
        <f t="shared" si="114"/>
        <v>0.09199763989</v>
      </c>
      <c r="AL81" s="48"/>
      <c r="AM81" s="66">
        <f>MEDIAN(AM13:AM69)</f>
        <v>1900</v>
      </c>
      <c r="AP81" s="66">
        <f>MEDIAN(AP13:AP69)</f>
        <v>1927.512422</v>
      </c>
      <c r="AS81" s="66">
        <f>MEDIAN(AS13:AS69)</f>
        <v>1911.674948</v>
      </c>
      <c r="AV81" s="66">
        <f>MEDIAN(AV13:AV69)</f>
        <v>1895.837474</v>
      </c>
      <c r="AY81" s="66">
        <f>MEDIAN(AY13:AY69)</f>
        <v>1900</v>
      </c>
      <c r="BB81" s="66">
        <f>MEDIAN(BB13:BB69)</f>
        <v>2052</v>
      </c>
      <c r="BC81" s="48"/>
    </row>
    <row r="82" ht="15.75" customHeight="1">
      <c r="A82" s="126" t="s">
        <v>176</v>
      </c>
      <c r="B82" s="29"/>
      <c r="C82" s="22"/>
      <c r="D82" s="22"/>
      <c r="E82" s="66">
        <f t="shared" ref="E82:F82" si="115">MIN(E13:E69)</f>
        <v>1</v>
      </c>
      <c r="F82" s="66">
        <f t="shared" si="115"/>
        <v>1</v>
      </c>
      <c r="G82" s="164"/>
      <c r="H82" s="164"/>
      <c r="I82" s="22"/>
      <c r="J82" s="29"/>
      <c r="K82" s="29"/>
      <c r="L82" s="29"/>
      <c r="M82" s="66"/>
      <c r="N82" s="164"/>
      <c r="O82" s="47"/>
      <c r="P82" s="29"/>
      <c r="Q82" s="29"/>
      <c r="R82" s="29"/>
      <c r="S82" s="29"/>
      <c r="T82" s="29"/>
      <c r="U82" s="29"/>
      <c r="V82" s="29"/>
      <c r="W82" s="48">
        <f>MIN(W14:W69)</f>
        <v>0.5056119627</v>
      </c>
      <c r="X82" s="48"/>
      <c r="Y82" s="29"/>
      <c r="Z82" s="48">
        <f>MIN(Z14:Z69)</f>
        <v>0.5608507431</v>
      </c>
      <c r="AA82" s="48"/>
      <c r="AB82" s="48"/>
      <c r="AC82" s="66">
        <f>MIN(AC13:AC69)</f>
        <v>356.9349817</v>
      </c>
      <c r="AD82" s="48">
        <f>MIN(AD14:AD69)</f>
        <v>0.5620297924</v>
      </c>
      <c r="AE82" s="50"/>
      <c r="AF82" s="48"/>
      <c r="AG82" s="48"/>
      <c r="AH82" s="66">
        <f t="shared" ref="AH82:AK82" si="116">MIN(AH13:AH69)</f>
        <v>600</v>
      </c>
      <c r="AI82" s="48">
        <f t="shared" si="116"/>
        <v>0.6554915877</v>
      </c>
      <c r="AJ82" s="66">
        <f t="shared" si="116"/>
        <v>-667.9198789</v>
      </c>
      <c r="AK82" s="168">
        <f t="shared" si="116"/>
        <v>-0.3116187492</v>
      </c>
      <c r="AL82" s="48"/>
      <c r="AM82" s="66">
        <f>MIN(AM13:AM69)</f>
        <v>600</v>
      </c>
      <c r="AP82" s="66">
        <f>MIN(AP13:AP69)</f>
        <v>600</v>
      </c>
      <c r="AS82" s="66">
        <f>MIN(AS13:AS69)</f>
        <v>648</v>
      </c>
      <c r="AV82" s="66">
        <f>MIN(AV13:AV69)</f>
        <v>699.84</v>
      </c>
      <c r="AY82" s="66">
        <f>MIN(AY13:AY69)</f>
        <v>755.8272</v>
      </c>
      <c r="BB82" s="66">
        <f>MIN(BB13:BB69)</f>
        <v>816.293376</v>
      </c>
      <c r="BC82" s="48"/>
    </row>
    <row r="83" ht="15.75" customHeight="1">
      <c r="A83" s="126" t="s">
        <v>177</v>
      </c>
      <c r="B83" s="29"/>
      <c r="C83" s="22"/>
      <c r="D83" s="22"/>
      <c r="E83" s="66">
        <f t="shared" ref="E83:F83" si="117">MAX(E13:E69)</f>
        <v>26907</v>
      </c>
      <c r="F83" s="66">
        <f t="shared" si="117"/>
        <v>26915</v>
      </c>
      <c r="G83" s="164"/>
      <c r="H83" s="164"/>
      <c r="I83" s="22"/>
      <c r="J83" s="29"/>
      <c r="K83" s="29"/>
      <c r="L83" s="29"/>
      <c r="M83" s="66"/>
      <c r="N83" s="164"/>
      <c r="O83" s="47"/>
      <c r="P83" s="29"/>
      <c r="Q83" s="29"/>
      <c r="R83" s="29"/>
      <c r="S83" s="29"/>
      <c r="T83" s="29"/>
      <c r="U83" s="29"/>
      <c r="V83" s="29"/>
      <c r="W83" s="48">
        <f>MAX(W14:W69)</f>
        <v>15.61987361</v>
      </c>
      <c r="X83" s="48"/>
      <c r="Y83" s="29"/>
      <c r="Z83" s="48">
        <f>MAX(Z14:Z69)</f>
        <v>13.88347407</v>
      </c>
      <c r="AA83" s="48"/>
      <c r="AB83" s="48"/>
      <c r="AC83" s="66">
        <f>MAX(AC13:AC69)</f>
        <v>17308.7401</v>
      </c>
      <c r="AD83" s="48">
        <f>MAX(AD14:AD69)</f>
        <v>14.77344036</v>
      </c>
      <c r="AE83" s="50"/>
      <c r="AF83" s="48"/>
      <c r="AG83" s="48"/>
      <c r="AH83" s="66">
        <f t="shared" ref="AH83:AK83" si="118">MAX(AH13:AH69)</f>
        <v>17744.25511</v>
      </c>
      <c r="AI83" s="48">
        <f t="shared" si="118"/>
        <v>14.3685115</v>
      </c>
      <c r="AJ83" s="66">
        <f t="shared" si="118"/>
        <v>2122.831055</v>
      </c>
      <c r="AK83" s="168">
        <f t="shared" si="118"/>
        <v>1.616592083</v>
      </c>
      <c r="AL83" s="48"/>
      <c r="AM83" s="66">
        <f>MAX(AM13:AM69)</f>
        <v>26915</v>
      </c>
      <c r="AP83" s="66">
        <f>MAX(AP13:AP69)</f>
        <v>19710.30507</v>
      </c>
      <c r="AS83" s="66">
        <f>MAX(AS13:AS69)</f>
        <v>22111.87005</v>
      </c>
      <c r="AV83" s="66">
        <f>MAX(AV13:AV69)</f>
        <v>24513.43502</v>
      </c>
      <c r="AY83" s="66">
        <f>MAX(AY13:AY69)</f>
        <v>26915</v>
      </c>
      <c r="BB83" s="66">
        <f>MAX(BB13:BB69)</f>
        <v>29068.2</v>
      </c>
      <c r="BC83" s="48"/>
    </row>
    <row r="84" ht="15.75" customHeight="1">
      <c r="A84" s="178" t="s">
        <v>179</v>
      </c>
      <c r="B84" s="29"/>
      <c r="C84" s="22"/>
      <c r="D84" s="22"/>
      <c r="E84" s="22"/>
      <c r="F84" s="171"/>
      <c r="G84" s="164"/>
      <c r="H84" s="164"/>
      <c r="I84" s="22"/>
      <c r="J84" s="29"/>
      <c r="K84" s="29"/>
      <c r="L84" s="29"/>
      <c r="M84" s="66"/>
      <c r="N84" s="164"/>
      <c r="O84" s="47"/>
      <c r="P84" s="29"/>
      <c r="Q84" s="29"/>
      <c r="R84" s="29"/>
      <c r="S84" s="29"/>
      <c r="T84" s="29"/>
      <c r="U84" s="29"/>
      <c r="V84" s="29"/>
      <c r="W84" s="48"/>
      <c r="X84" s="48"/>
      <c r="Y84" s="29"/>
      <c r="Z84" s="48"/>
      <c r="AA84" s="48"/>
      <c r="AB84" s="48"/>
      <c r="AC84" s="48"/>
      <c r="AD84" s="48"/>
      <c r="AE84" s="50"/>
      <c r="AF84" s="48"/>
      <c r="AG84" s="48"/>
      <c r="AH84" s="48"/>
      <c r="AI84" s="48"/>
      <c r="AJ84" s="37"/>
      <c r="AK84" s="177">
        <f>COUNTIF(AK13:AK69,"&gt;0%")</f>
        <v>45</v>
      </c>
      <c r="AL84" s="48"/>
    </row>
    <row r="85" ht="15.75" customHeight="1">
      <c r="A85" s="178" t="s">
        <v>180</v>
      </c>
      <c r="B85" s="29"/>
      <c r="C85" s="22"/>
      <c r="D85" s="22"/>
      <c r="E85" s="22"/>
      <c r="F85" s="171"/>
      <c r="G85" s="164"/>
      <c r="H85" s="164"/>
      <c r="I85" s="22"/>
      <c r="J85" s="29"/>
      <c r="K85" s="29"/>
      <c r="L85" s="29"/>
      <c r="M85" s="66"/>
      <c r="N85" s="164"/>
      <c r="O85" s="47"/>
      <c r="P85" s="29"/>
      <c r="Q85" s="29"/>
      <c r="R85" s="29"/>
      <c r="S85" s="29"/>
      <c r="T85" s="29"/>
      <c r="U85" s="29"/>
      <c r="V85" s="29"/>
      <c r="W85" s="48"/>
      <c r="X85" s="48"/>
      <c r="Y85" s="29"/>
      <c r="Z85" s="48"/>
      <c r="AA85" s="48"/>
      <c r="AB85" s="48"/>
      <c r="AC85" s="48"/>
      <c r="AD85" s="48"/>
      <c r="AE85" s="50"/>
      <c r="AF85" s="48"/>
      <c r="AG85" s="48"/>
      <c r="AH85" s="48"/>
      <c r="AI85" s="48"/>
      <c r="AJ85" s="37"/>
      <c r="AK85" s="177">
        <f>COUNTIF(AK13:AK69,"&lt;0%")</f>
        <v>6</v>
      </c>
      <c r="AL85" s="48"/>
    </row>
    <row r="86" ht="15.75" customHeight="1">
      <c r="A86" s="178"/>
      <c r="B86" s="29"/>
      <c r="C86" s="22"/>
      <c r="D86" s="22"/>
      <c r="E86" s="22"/>
      <c r="F86" s="171"/>
      <c r="G86" s="164"/>
      <c r="H86" s="164"/>
      <c r="I86" s="22"/>
      <c r="J86" s="29"/>
      <c r="K86" s="29"/>
      <c r="L86" s="29"/>
      <c r="M86" s="66"/>
      <c r="N86" s="164"/>
      <c r="O86" s="47"/>
      <c r="P86" s="29"/>
      <c r="Q86" s="29"/>
      <c r="R86" s="29"/>
      <c r="S86" s="29"/>
      <c r="T86" s="29"/>
      <c r="U86" s="29"/>
      <c r="V86" s="29"/>
      <c r="W86" s="48"/>
      <c r="X86" s="48"/>
      <c r="Y86" s="29"/>
      <c r="Z86" s="48"/>
      <c r="AA86" s="48"/>
      <c r="AB86" s="48"/>
      <c r="AC86" s="48"/>
      <c r="AD86" s="48"/>
      <c r="AE86" s="50"/>
      <c r="AF86" s="48"/>
      <c r="AG86" s="48"/>
      <c r="AH86" s="48"/>
      <c r="AI86" s="48"/>
      <c r="AJ86" s="37"/>
      <c r="AK86" s="36"/>
      <c r="AL86" s="48"/>
    </row>
    <row r="87" ht="15.75" customHeight="1">
      <c r="A87" s="180" t="s">
        <v>181</v>
      </c>
      <c r="B87" s="181" t="s">
        <v>182</v>
      </c>
      <c r="C87" s="182"/>
      <c r="D87" s="182"/>
      <c r="E87" s="66">
        <f t="shared" ref="E87:I87" si="119">SUMIF($A$13:$A$68,"*UCSLD*",E13:E68)</f>
        <v>54325</v>
      </c>
      <c r="F87" s="66">
        <f t="shared" si="119"/>
        <v>62040</v>
      </c>
      <c r="G87" s="168">
        <f t="shared" si="119"/>
        <v>0.2083972687</v>
      </c>
      <c r="H87" s="168">
        <f t="shared" si="119"/>
        <v>0.2048286304</v>
      </c>
      <c r="I87" s="168">
        <f t="shared" si="119"/>
        <v>-0.003568638326</v>
      </c>
      <c r="J87" s="180"/>
      <c r="K87" s="180"/>
      <c r="L87" s="180"/>
      <c r="M87" s="66">
        <f t="shared" ref="M87:N87" si="120">SUMIF($A$13:$A$68,"*UCSLD*",M13:M68)</f>
        <v>16112.33333</v>
      </c>
      <c r="N87" s="168">
        <f t="shared" si="120"/>
        <v>0.1475637045</v>
      </c>
      <c r="O87" s="47"/>
      <c r="P87" s="66">
        <f>SUMIF($A$13:$A$68,"*UCSLD*",P13:P68)</f>
        <v>43276.94973</v>
      </c>
      <c r="Q87" s="29"/>
      <c r="R87" s="66">
        <f>SUMIF($A$13:$A$68,"*UCSLD*",R13:R68)</f>
        <v>46089.95146</v>
      </c>
      <c r="S87" s="29"/>
      <c r="T87" s="66">
        <f>SUMIF($A$13:$A$68,"*UCSLD*",T13:T68)</f>
        <v>46089.95146</v>
      </c>
      <c r="U87" s="29"/>
      <c r="V87" s="66">
        <f>SUMIF($A$13:$A$68,"*UCSLD*",V13:V68)</f>
        <v>47980.52537</v>
      </c>
      <c r="W87" s="48"/>
      <c r="X87" s="48"/>
      <c r="Y87" s="100">
        <f>SUMIF($A$13:$A$68,"*UCSLD*",Y13:Y68)</f>
        <v>53163.10065</v>
      </c>
      <c r="Z87" s="48"/>
      <c r="AA87" s="48"/>
      <c r="AB87" s="48"/>
      <c r="AC87" s="100">
        <f>SUMIF($A$13:$A$68,"*UCSLD*",AC13:AC68)</f>
        <v>56450.51035</v>
      </c>
      <c r="AD87" s="48"/>
      <c r="AE87" s="50"/>
      <c r="AF87" s="48"/>
      <c r="AG87" s="66"/>
      <c r="AH87" s="100">
        <f>SUMIF($A$13:$A$68,"*UCSLD*",AH13:AH68)</f>
        <v>68547.18246</v>
      </c>
      <c r="AI87" s="48"/>
      <c r="AJ87" s="68">
        <f>SUM(AH87-V87)</f>
        <v>20566.65709</v>
      </c>
      <c r="AK87" s="36">
        <f>SUM(AH87-V87)/V87</f>
        <v>0.4286459335</v>
      </c>
      <c r="AL87" s="48"/>
      <c r="AM87" s="66">
        <f>SUMIF($A$13:$A$68,"*UCSLD*",AM13:AM68)</f>
        <v>61855.21</v>
      </c>
      <c r="AP87" s="100">
        <f>SUMIF($A$13:$A$68,"*UCSLD*",AP13:AP68)</f>
        <v>62290.59276</v>
      </c>
      <c r="AS87" s="100">
        <f>SUMIF($A$13:$A$68,"*UCSLD*",AS13:AS68)</f>
        <v>62651.19705</v>
      </c>
      <c r="AV87" s="100">
        <f>SUMIF($A$13:$A$68,"*UCSLD*",AV13:AV68)</f>
        <v>63410.69844</v>
      </c>
      <c r="AY87" s="100">
        <f>SUMIF($A$13:$A$68,"*UCSLD*",AY13:AY68)</f>
        <v>64967.91286</v>
      </c>
      <c r="BB87" s="100">
        <f>SUMIF($A$13:$A$68,"*UCSLD*",BB13:BB68)</f>
        <v>70165.34589</v>
      </c>
    </row>
    <row r="88" ht="15.75" customHeight="1">
      <c r="A88" s="29"/>
      <c r="B88" s="29"/>
      <c r="C88" s="22"/>
      <c r="D88" s="22"/>
      <c r="E88" s="22"/>
      <c r="F88" s="171"/>
      <c r="G88" s="164"/>
      <c r="H88" s="164"/>
      <c r="I88" s="22"/>
      <c r="J88" s="29"/>
      <c r="K88" s="29"/>
      <c r="L88" s="29"/>
      <c r="M88" s="66"/>
      <c r="N88" s="164"/>
      <c r="O88" s="47"/>
      <c r="P88" s="29"/>
      <c r="Q88" s="29"/>
      <c r="R88" s="29"/>
      <c r="S88" s="29"/>
      <c r="T88" s="29"/>
      <c r="U88" s="29"/>
      <c r="V88" s="29"/>
      <c r="W88" s="48"/>
      <c r="X88" s="48"/>
      <c r="Y88" s="29"/>
      <c r="Z88" s="48"/>
      <c r="AA88" s="48"/>
      <c r="AB88" s="48"/>
      <c r="AC88" s="48"/>
      <c r="AD88" s="48"/>
      <c r="AE88" s="50"/>
      <c r="AF88" s="48"/>
      <c r="AG88" s="48"/>
      <c r="AH88" s="66">
        <f>SUM(AH87-AC87)</f>
        <v>12096.67211</v>
      </c>
      <c r="AI88" s="48"/>
      <c r="AJ88" s="37"/>
      <c r="AK88" s="36"/>
      <c r="AL88" s="48"/>
      <c r="AP88" s="183">
        <f>SUM(AP87-AC87)</f>
        <v>5840.082412</v>
      </c>
      <c r="AS88" s="183">
        <f>SUM(AS87-AP87)</f>
        <v>360.6042848</v>
      </c>
      <c r="AV88" s="183">
        <f>SUM(AV87-AS87)</f>
        <v>759.5013873</v>
      </c>
      <c r="AY88" s="183">
        <f>SUM(AY87-AV87)</f>
        <v>1557.214424</v>
      </c>
      <c r="BB88" s="183">
        <f>SUM(BB87-AY87)</f>
        <v>5197.433029</v>
      </c>
    </row>
    <row r="89" ht="15.75" customHeight="1">
      <c r="A89" s="29"/>
      <c r="B89" s="29"/>
      <c r="C89" s="22"/>
      <c r="D89" s="22"/>
      <c r="E89" s="22"/>
      <c r="F89" s="171"/>
      <c r="G89" s="164"/>
      <c r="H89" s="164"/>
      <c r="I89" s="22"/>
      <c r="J89" s="29"/>
      <c r="K89" s="29"/>
      <c r="L89" s="29"/>
      <c r="M89" s="66"/>
      <c r="N89" s="164"/>
      <c r="O89" s="47"/>
      <c r="P89" s="29"/>
      <c r="Q89" s="29"/>
      <c r="R89" s="29"/>
      <c r="S89" s="29"/>
      <c r="T89" s="29"/>
      <c r="U89" s="29"/>
      <c r="V89" s="29"/>
      <c r="W89" s="48"/>
      <c r="X89" s="48"/>
      <c r="Y89" s="29"/>
      <c r="Z89" s="48"/>
      <c r="AA89" s="48"/>
      <c r="AB89" s="48"/>
      <c r="AC89" s="66">
        <f>COUNTIF(AC14:AC69,"&gt;10000")</f>
        <v>11</v>
      </c>
      <c r="AD89" s="48"/>
      <c r="AE89" s="50"/>
      <c r="AF89" s="48"/>
      <c r="AG89" s="48"/>
      <c r="AH89" s="66">
        <f>COUNTIF(AH14:AH69,"&gt;10000")</f>
        <v>11</v>
      </c>
      <c r="AI89" s="48"/>
      <c r="AJ89" s="37"/>
      <c r="AK89" s="36"/>
      <c r="AL89" s="48"/>
    </row>
    <row r="90" ht="15.75" customHeight="1">
      <c r="A90" s="29"/>
      <c r="B90" s="29"/>
      <c r="C90" s="171"/>
      <c r="D90" s="22"/>
      <c r="E90" s="22"/>
      <c r="F90" s="171"/>
      <c r="G90" s="164"/>
      <c r="H90" s="164"/>
      <c r="I90" s="22"/>
      <c r="J90" s="29"/>
      <c r="K90" s="29"/>
      <c r="L90" s="29"/>
      <c r="M90" s="66"/>
      <c r="N90" s="164"/>
      <c r="O90" s="47"/>
      <c r="P90" s="29"/>
      <c r="Q90" s="29"/>
      <c r="R90" s="29"/>
      <c r="S90" s="29"/>
      <c r="T90" s="29"/>
      <c r="U90" s="29"/>
      <c r="V90" s="29"/>
      <c r="W90" s="48"/>
      <c r="X90" s="48"/>
      <c r="Y90" s="29"/>
      <c r="Z90" s="48"/>
      <c r="AA90" s="48"/>
      <c r="AB90" s="48"/>
      <c r="AC90" s="48"/>
      <c r="AD90" s="48"/>
      <c r="AE90" s="50"/>
      <c r="AF90" s="48"/>
      <c r="AG90" s="48"/>
      <c r="AH90" s="48"/>
      <c r="AI90" s="48"/>
      <c r="AJ90" s="37"/>
      <c r="AK90" s="36"/>
      <c r="AL90" s="48"/>
    </row>
    <row r="91" ht="15.75" customHeight="1">
      <c r="A91" s="85" t="s">
        <v>50</v>
      </c>
      <c r="B91" s="29"/>
      <c r="C91" s="171">
        <f>COUNTIF($C$13:$C$69,"*MODERATE*")</f>
        <v>3</v>
      </c>
      <c r="D91" s="184">
        <f t="shared" ref="D91:D102" si="121">SUM(C91/$C$103)</f>
        <v>0.05263157895</v>
      </c>
      <c r="E91" s="22"/>
      <c r="F91" s="171"/>
      <c r="G91" s="164"/>
      <c r="H91" s="164"/>
      <c r="I91" s="22"/>
      <c r="J91" s="29"/>
      <c r="K91" s="29"/>
      <c r="L91" s="29"/>
      <c r="M91" s="66"/>
      <c r="N91" s="164"/>
      <c r="O91" s="47"/>
      <c r="P91" s="100"/>
      <c r="Q91" s="29"/>
      <c r="R91" s="100"/>
      <c r="S91" s="29"/>
      <c r="T91" s="100"/>
      <c r="U91" s="29"/>
      <c r="V91" s="100"/>
      <c r="W91" s="48"/>
      <c r="X91" s="48"/>
      <c r="Y91" s="100"/>
      <c r="Z91" s="48"/>
      <c r="AA91" s="48"/>
      <c r="AB91" s="48"/>
      <c r="AC91" s="48"/>
      <c r="AD91" s="48"/>
      <c r="AE91" s="50"/>
      <c r="AF91" s="48"/>
      <c r="AG91" s="48"/>
      <c r="AH91" s="48"/>
      <c r="AI91" s="48"/>
      <c r="AJ91" s="37"/>
      <c r="AK91" s="36"/>
      <c r="AL91" s="48"/>
    </row>
    <row r="92" ht="15.75" customHeight="1">
      <c r="A92" s="85" t="s">
        <v>47</v>
      </c>
      <c r="B92" s="29"/>
      <c r="C92" s="171">
        <f>COUNTIF($C$13:$C$69,"*SMALL*")</f>
        <v>1</v>
      </c>
      <c r="D92" s="184">
        <f t="shared" si="121"/>
        <v>0.01754385965</v>
      </c>
      <c r="E92" s="22"/>
      <c r="F92" s="171"/>
      <c r="G92" s="164"/>
      <c r="H92" s="164"/>
      <c r="I92" s="22"/>
      <c r="J92" s="29"/>
      <c r="K92" s="29"/>
      <c r="L92" s="29"/>
      <c r="M92" s="66"/>
      <c r="N92" s="164"/>
      <c r="O92" s="47"/>
      <c r="P92" s="100"/>
      <c r="Q92" s="29"/>
      <c r="R92" s="100"/>
      <c r="S92" s="29"/>
      <c r="T92" s="100"/>
      <c r="U92" s="29"/>
      <c r="V92" s="100"/>
      <c r="W92" s="48"/>
      <c r="X92" s="48"/>
      <c r="Y92" s="100"/>
      <c r="Z92" s="48"/>
      <c r="AA92" s="48"/>
      <c r="AB92" s="48"/>
      <c r="AC92" s="48"/>
      <c r="AD92" s="48"/>
      <c r="AE92" s="50"/>
      <c r="AF92" s="48"/>
      <c r="AG92" s="48"/>
      <c r="AH92" s="48"/>
      <c r="AI92" s="48"/>
      <c r="AJ92" s="37"/>
      <c r="AK92" s="36"/>
      <c r="AL92" s="48"/>
    </row>
    <row r="93" ht="15.75" customHeight="1">
      <c r="A93" s="79" t="s">
        <v>57</v>
      </c>
      <c r="B93" s="29"/>
      <c r="C93" s="171">
        <f>COUNTIF($C$13:$C$69,"*ILL*")</f>
        <v>6</v>
      </c>
      <c r="D93" s="184">
        <f t="shared" si="121"/>
        <v>0.1052631579</v>
      </c>
      <c r="E93" s="22"/>
      <c r="F93" s="171"/>
      <c r="G93" s="164"/>
      <c r="H93" s="164"/>
      <c r="I93" s="22"/>
      <c r="J93" s="29"/>
      <c r="K93" s="29"/>
      <c r="L93" s="29"/>
      <c r="M93" s="66"/>
      <c r="N93" s="164"/>
      <c r="O93" s="47"/>
      <c r="P93" s="100"/>
      <c r="Q93" s="29"/>
      <c r="R93" s="100"/>
      <c r="S93" s="29"/>
      <c r="T93" s="100"/>
      <c r="U93" s="29"/>
      <c r="V93" s="100"/>
      <c r="W93" s="48"/>
      <c r="X93" s="48"/>
      <c r="Y93" s="100"/>
      <c r="Z93" s="48"/>
      <c r="AA93" s="48"/>
      <c r="AB93" s="48"/>
      <c r="AC93" s="48"/>
      <c r="AD93" s="48"/>
      <c r="AE93" s="50"/>
      <c r="AF93" s="48"/>
      <c r="AG93" s="48"/>
      <c r="AH93" s="48"/>
      <c r="AI93" s="48"/>
      <c r="AJ93" s="37"/>
      <c r="AK93" s="36"/>
      <c r="AL93" s="48"/>
    </row>
    <row r="94" ht="15.75" customHeight="1">
      <c r="A94" s="89" t="s">
        <v>70</v>
      </c>
      <c r="B94" s="29"/>
      <c r="C94" s="171">
        <f>COUNTIF($C$13:$C$69,"*Public  (750-2K)*")</f>
        <v>10</v>
      </c>
      <c r="D94" s="184">
        <f t="shared" si="121"/>
        <v>0.1754385965</v>
      </c>
      <c r="E94" s="22"/>
      <c r="F94" s="171"/>
      <c r="G94" s="164"/>
      <c r="H94" s="164"/>
      <c r="I94" s="22"/>
      <c r="J94" s="29"/>
      <c r="K94" s="29"/>
      <c r="L94" s="29"/>
      <c r="M94" s="66"/>
      <c r="N94" s="164"/>
      <c r="O94" s="47"/>
      <c r="P94" s="100"/>
      <c r="Q94" s="29"/>
      <c r="R94" s="100"/>
      <c r="S94" s="29"/>
      <c r="T94" s="100"/>
      <c r="U94" s="29"/>
      <c r="V94" s="100"/>
      <c r="W94" s="48"/>
      <c r="X94" s="48"/>
      <c r="Y94" s="100"/>
      <c r="Z94" s="48"/>
      <c r="AA94" s="48"/>
      <c r="AB94" s="48"/>
      <c r="AC94" s="48"/>
      <c r="AD94" s="48"/>
      <c r="AE94" s="50"/>
      <c r="AF94" s="48"/>
      <c r="AG94" s="48"/>
      <c r="AH94" s="48"/>
      <c r="AI94" s="48"/>
      <c r="AJ94" s="37"/>
      <c r="AK94" s="36"/>
      <c r="AL94" s="48"/>
    </row>
    <row r="95" ht="15.75" customHeight="1">
      <c r="A95" s="102" t="s">
        <v>91</v>
      </c>
      <c r="B95" s="29"/>
      <c r="C95" s="171">
        <f>COUNTIF($C$13:$C$69,"*Public (&lt; 750)*")</f>
        <v>6</v>
      </c>
      <c r="D95" s="184">
        <f t="shared" si="121"/>
        <v>0.1052631579</v>
      </c>
      <c r="E95" s="22"/>
      <c r="F95" s="171"/>
      <c r="G95" s="164"/>
      <c r="H95" s="164"/>
      <c r="I95" s="22"/>
      <c r="J95" s="29"/>
      <c r="K95" s="29"/>
      <c r="L95" s="29"/>
      <c r="M95" s="66"/>
      <c r="N95" s="164"/>
      <c r="O95" s="47"/>
      <c r="P95" s="100"/>
      <c r="Q95" s="29"/>
      <c r="R95" s="100"/>
      <c r="S95" s="29"/>
      <c r="T95" s="100"/>
      <c r="U95" s="29"/>
      <c r="V95" s="100"/>
      <c r="W95" s="48"/>
      <c r="X95" s="48"/>
      <c r="Y95" s="100"/>
      <c r="Z95" s="48"/>
      <c r="AA95" s="48"/>
      <c r="AB95" s="48"/>
      <c r="AC95" s="48"/>
      <c r="AD95" s="48"/>
      <c r="AE95" s="50"/>
      <c r="AF95" s="48"/>
      <c r="AG95" s="48"/>
      <c r="AH95" s="48"/>
      <c r="AI95" s="48"/>
      <c r="AJ95" s="37"/>
      <c r="AK95" s="36"/>
      <c r="AL95" s="48"/>
    </row>
    <row r="96" ht="15.75" customHeight="1">
      <c r="A96" s="110" t="s">
        <v>119</v>
      </c>
      <c r="B96" s="29"/>
      <c r="C96" s="171">
        <f>COUNTIF($C$13:$C$69,"*2K - 4K*")</f>
        <v>5</v>
      </c>
      <c r="D96" s="184">
        <f t="shared" si="121"/>
        <v>0.08771929825</v>
      </c>
      <c r="E96" s="22"/>
      <c r="F96" s="171"/>
      <c r="G96" s="164"/>
      <c r="H96" s="164"/>
      <c r="I96" s="22"/>
      <c r="J96" s="29"/>
      <c r="K96" s="29"/>
      <c r="L96" s="29"/>
      <c r="M96" s="66"/>
      <c r="N96" s="164"/>
      <c r="O96" s="47"/>
      <c r="P96" s="100"/>
      <c r="Q96" s="29"/>
      <c r="R96" s="100"/>
      <c r="S96" s="29"/>
      <c r="T96" s="100"/>
      <c r="U96" s="29"/>
      <c r="V96" s="100"/>
      <c r="W96" s="48"/>
      <c r="X96" s="48"/>
      <c r="Y96" s="100"/>
      <c r="Z96" s="48"/>
      <c r="AA96" s="48"/>
      <c r="AB96" s="48"/>
      <c r="AC96" s="48"/>
      <c r="AD96" s="48"/>
      <c r="AE96" s="50"/>
      <c r="AF96" s="48"/>
      <c r="AG96" s="48"/>
      <c r="AH96" s="48"/>
      <c r="AI96" s="48"/>
      <c r="AJ96" s="37"/>
      <c r="AK96" s="36"/>
      <c r="AL96" s="48"/>
    </row>
    <row r="97" ht="15.75" customHeight="1">
      <c r="A97" s="112" t="s">
        <v>130</v>
      </c>
      <c r="B97" s="29"/>
      <c r="C97" s="171">
        <f>COUNTIF($C$13:$C$69,"*4K - 7500*")</f>
        <v>2</v>
      </c>
      <c r="D97" s="184">
        <f t="shared" si="121"/>
        <v>0.0350877193</v>
      </c>
      <c r="E97" s="22"/>
      <c r="F97" s="171"/>
      <c r="G97" s="164"/>
      <c r="H97" s="164"/>
      <c r="I97" s="22"/>
      <c r="J97" s="29"/>
      <c r="K97" s="29"/>
      <c r="L97" s="29"/>
      <c r="M97" s="66"/>
      <c r="N97" s="164"/>
      <c r="O97" s="47"/>
      <c r="P97" s="100"/>
      <c r="Q97" s="29"/>
      <c r="R97" s="100"/>
      <c r="S97" s="29"/>
      <c r="T97" s="100"/>
      <c r="U97" s="29"/>
      <c r="V97" s="100"/>
      <c r="W97" s="48"/>
      <c r="X97" s="48"/>
      <c r="Y97" s="100"/>
      <c r="Z97" s="48"/>
      <c r="AA97" s="48"/>
      <c r="AB97" s="48"/>
      <c r="AC97" s="48"/>
      <c r="AD97" s="48"/>
      <c r="AE97" s="50"/>
      <c r="AF97" s="48"/>
      <c r="AG97" s="48"/>
      <c r="AH97" s="48"/>
      <c r="AI97" s="48"/>
      <c r="AJ97" s="37"/>
      <c r="AK97" s="36"/>
      <c r="AL97" s="48"/>
    </row>
    <row r="98" ht="15.75" customHeight="1">
      <c r="A98" s="117" t="s">
        <v>135</v>
      </c>
      <c r="B98" s="29"/>
      <c r="C98" s="171">
        <f>COUNTIF($C$13:$C$69,"*Public (7.5K - 15K)*")</f>
        <v>5</v>
      </c>
      <c r="D98" s="184">
        <f t="shared" si="121"/>
        <v>0.08771929825</v>
      </c>
      <c r="E98" s="22"/>
      <c r="F98" s="171"/>
      <c r="G98" s="164"/>
      <c r="H98" s="164"/>
      <c r="I98" s="22"/>
      <c r="J98" s="29"/>
      <c r="K98" s="29"/>
      <c r="L98" s="29"/>
      <c r="M98" s="66"/>
      <c r="N98" s="164"/>
      <c r="O98" s="47"/>
      <c r="P98" s="100"/>
      <c r="Q98" s="29"/>
      <c r="R98" s="100"/>
      <c r="S98" s="29"/>
      <c r="T98" s="100"/>
      <c r="U98" s="29"/>
      <c r="V98" s="100"/>
      <c r="W98" s="48"/>
      <c r="X98" s="48"/>
      <c r="Y98" s="100"/>
      <c r="Z98" s="48"/>
      <c r="AA98" s="48"/>
      <c r="AB98" s="48"/>
      <c r="AC98" s="48"/>
      <c r="AD98" s="48"/>
      <c r="AE98" s="50"/>
      <c r="AF98" s="48"/>
      <c r="AG98" s="48"/>
      <c r="AH98" s="48"/>
      <c r="AI98" s="48"/>
      <c r="AJ98" s="37"/>
      <c r="AK98" s="36"/>
      <c r="AL98" s="48"/>
    </row>
    <row r="99" ht="15.75" customHeight="1">
      <c r="A99" s="85" t="s">
        <v>104</v>
      </c>
      <c r="B99" s="29"/>
      <c r="C99" s="171">
        <f>COUNTIF($C$13:$C$69,"*30K*")</f>
        <v>7</v>
      </c>
      <c r="D99" s="184">
        <f t="shared" si="121"/>
        <v>0.1228070175</v>
      </c>
      <c r="E99" s="22"/>
      <c r="F99" s="171"/>
      <c r="G99" s="164"/>
      <c r="H99" s="164"/>
      <c r="I99" s="22"/>
      <c r="J99" s="29"/>
      <c r="K99" s="29"/>
      <c r="L99" s="29"/>
      <c r="M99" s="66"/>
      <c r="N99" s="164"/>
      <c r="O99" s="47"/>
      <c r="P99" s="100"/>
      <c r="Q99" s="29"/>
      <c r="R99" s="100"/>
      <c r="S99" s="29"/>
      <c r="T99" s="100"/>
      <c r="U99" s="29"/>
      <c r="V99" s="100"/>
      <c r="W99" s="48"/>
      <c r="X99" s="48"/>
      <c r="Y99" s="100"/>
      <c r="Z99" s="48"/>
      <c r="AA99" s="48"/>
      <c r="AB99" s="48"/>
      <c r="AC99" s="48"/>
      <c r="AD99" s="48"/>
      <c r="AE99" s="50"/>
      <c r="AF99" s="48"/>
      <c r="AG99" s="48"/>
      <c r="AH99" s="48"/>
      <c r="AI99" s="48"/>
      <c r="AJ99" s="37"/>
      <c r="AK99" s="36"/>
      <c r="AL99" s="48"/>
    </row>
    <row r="100" ht="15.75" customHeight="1">
      <c r="A100" s="128" t="s">
        <v>150</v>
      </c>
      <c r="B100" s="29"/>
      <c r="C100" s="171">
        <f>COUNTIF($C$13:$C$69,"*Schools (&lt; 500)*")</f>
        <v>8</v>
      </c>
      <c r="D100" s="184">
        <f t="shared" si="121"/>
        <v>0.1403508772</v>
      </c>
      <c r="E100" s="22"/>
      <c r="F100" s="171"/>
      <c r="G100" s="164"/>
      <c r="H100" s="164"/>
      <c r="I100" s="22"/>
      <c r="J100" s="29"/>
      <c r="K100" s="29"/>
      <c r="L100" s="29"/>
      <c r="M100" s="66"/>
      <c r="N100" s="164"/>
      <c r="O100" s="47"/>
      <c r="P100" s="100"/>
      <c r="Q100" s="29"/>
      <c r="R100" s="100"/>
      <c r="S100" s="29"/>
      <c r="T100" s="100"/>
      <c r="U100" s="29"/>
      <c r="V100" s="100"/>
      <c r="W100" s="48"/>
      <c r="X100" s="48"/>
      <c r="Y100" s="100"/>
      <c r="Z100" s="48"/>
      <c r="AA100" s="48"/>
      <c r="AB100" s="48"/>
      <c r="AC100" s="48"/>
      <c r="AD100" s="48"/>
      <c r="AE100" s="50"/>
      <c r="AF100" s="48"/>
      <c r="AG100" s="48"/>
      <c r="AH100" s="48"/>
      <c r="AI100" s="48"/>
      <c r="AJ100" s="37"/>
      <c r="AK100" s="36"/>
      <c r="AL100" s="48"/>
    </row>
    <row r="101" ht="15.75" customHeight="1">
      <c r="A101" s="128" t="s">
        <v>145</v>
      </c>
      <c r="B101" s="29"/>
      <c r="C101" s="171">
        <f>COUNTIF($C$13:$C$69,"*Schools (&lt;100)*")</f>
        <v>2</v>
      </c>
      <c r="D101" s="184">
        <f t="shared" si="121"/>
        <v>0.0350877193</v>
      </c>
      <c r="E101" s="22"/>
      <c r="F101" s="171"/>
      <c r="G101" s="164"/>
      <c r="H101" s="164"/>
      <c r="I101" s="22"/>
      <c r="J101" s="29"/>
      <c r="K101" s="29"/>
      <c r="L101" s="29"/>
      <c r="M101" s="66"/>
      <c r="N101" s="164"/>
      <c r="O101" s="47"/>
      <c r="P101" s="100"/>
      <c r="Q101" s="29"/>
      <c r="R101" s="100"/>
      <c r="S101" s="29"/>
      <c r="T101" s="100"/>
      <c r="U101" s="29"/>
      <c r="V101" s="100"/>
      <c r="W101" s="48"/>
      <c r="X101" s="48"/>
      <c r="Y101" s="100"/>
      <c r="Z101" s="48"/>
      <c r="AA101" s="48"/>
      <c r="AB101" s="48"/>
      <c r="AC101" s="48"/>
      <c r="AD101" s="48"/>
      <c r="AE101" s="50"/>
      <c r="AF101" s="48"/>
      <c r="AG101" s="48"/>
      <c r="AH101" s="48"/>
      <c r="AI101" s="48"/>
      <c r="AJ101" s="37"/>
      <c r="AK101" s="36"/>
      <c r="AL101" s="48"/>
    </row>
    <row r="102" ht="15.75" customHeight="1">
      <c r="A102" s="128" t="s">
        <v>163</v>
      </c>
      <c r="B102" s="29"/>
      <c r="C102" s="171">
        <f>COUNTIF($C$13:$C$69,"*&gt; 500*")</f>
        <v>2</v>
      </c>
      <c r="D102" s="184">
        <f t="shared" si="121"/>
        <v>0.0350877193</v>
      </c>
      <c r="E102" s="22"/>
      <c r="F102" s="171"/>
      <c r="G102" s="164"/>
      <c r="H102" s="164"/>
      <c r="I102" s="22"/>
      <c r="J102" s="29"/>
      <c r="K102" s="29"/>
      <c r="L102" s="29"/>
      <c r="M102" s="66"/>
      <c r="N102" s="164"/>
      <c r="O102" s="47"/>
      <c r="P102" s="100"/>
      <c r="Q102" s="29"/>
      <c r="R102" s="100"/>
      <c r="S102" s="29"/>
      <c r="T102" s="100"/>
      <c r="U102" s="29"/>
      <c r="V102" s="100"/>
      <c r="W102" s="48"/>
      <c r="X102" s="48"/>
      <c r="Y102" s="100"/>
      <c r="Z102" s="48"/>
      <c r="AA102" s="48"/>
      <c r="AB102" s="48"/>
      <c r="AC102" s="48"/>
      <c r="AD102" s="48"/>
      <c r="AE102" s="50"/>
      <c r="AF102" s="48"/>
      <c r="AG102" s="48"/>
      <c r="AH102" s="48"/>
      <c r="AI102" s="48"/>
      <c r="AJ102" s="37"/>
      <c r="AK102" s="36"/>
      <c r="AL102" s="48"/>
    </row>
    <row r="103" ht="15.75" customHeight="1">
      <c r="A103" s="29"/>
      <c r="B103" s="29"/>
      <c r="C103" s="138">
        <f>SUM(C91:C102)</f>
        <v>57</v>
      </c>
      <c r="D103" s="22"/>
      <c r="E103" s="22"/>
      <c r="F103" s="171"/>
      <c r="G103" s="164"/>
      <c r="H103" s="164"/>
      <c r="I103" s="22"/>
      <c r="J103" s="29"/>
      <c r="K103" s="29"/>
      <c r="L103" s="29"/>
      <c r="M103" s="66"/>
      <c r="N103" s="164"/>
      <c r="O103" s="47"/>
      <c r="P103" s="100"/>
      <c r="Q103" s="29"/>
      <c r="R103" s="100"/>
      <c r="S103" s="29"/>
      <c r="T103" s="100"/>
      <c r="U103" s="29"/>
      <c r="V103" s="100"/>
      <c r="W103" s="48"/>
      <c r="X103" s="48"/>
      <c r="Y103" s="100"/>
      <c r="Z103" s="48"/>
      <c r="AA103" s="48"/>
      <c r="AB103" s="48"/>
      <c r="AC103" s="48"/>
      <c r="AD103" s="48"/>
      <c r="AE103" s="50"/>
      <c r="AF103" s="48"/>
      <c r="AG103" s="48"/>
      <c r="AH103" s="48"/>
      <c r="AI103" s="48"/>
      <c r="AJ103" s="37"/>
      <c r="AK103" s="36"/>
      <c r="AL103" s="48"/>
    </row>
    <row r="104" ht="15.75" customHeight="1">
      <c r="A104" s="29"/>
      <c r="B104" s="29"/>
      <c r="C104" s="171"/>
      <c r="D104" s="22"/>
      <c r="E104" s="22"/>
      <c r="F104" s="171"/>
      <c r="G104" s="164"/>
      <c r="H104" s="164"/>
      <c r="I104" s="22"/>
      <c r="J104" s="29"/>
      <c r="K104" s="29"/>
      <c r="L104" s="29"/>
      <c r="M104" s="66"/>
      <c r="N104" s="164"/>
      <c r="O104" s="47"/>
      <c r="P104" s="100"/>
      <c r="Q104" s="29"/>
      <c r="R104" s="100"/>
      <c r="S104" s="29"/>
      <c r="T104" s="100"/>
      <c r="U104" s="29"/>
      <c r="V104" s="100"/>
      <c r="W104" s="48"/>
      <c r="X104" s="48"/>
      <c r="Y104" s="100"/>
      <c r="Z104" s="48"/>
      <c r="AA104" s="48"/>
      <c r="AB104" s="48"/>
      <c r="AC104" s="48"/>
      <c r="AD104" s="48"/>
      <c r="AE104" s="50"/>
      <c r="AF104" s="48"/>
      <c r="AG104" s="48"/>
      <c r="AH104" s="48"/>
      <c r="AI104" s="48"/>
      <c r="AJ104" s="37"/>
      <c r="AK104" s="36"/>
      <c r="AL104" s="48"/>
    </row>
    <row r="105" ht="15.75" customHeight="1">
      <c r="A105" s="29"/>
      <c r="B105" s="29"/>
      <c r="E105" s="138">
        <v>13.0</v>
      </c>
      <c r="G105" s="137">
        <v>11.0</v>
      </c>
      <c r="H105" s="164"/>
      <c r="I105" s="22"/>
      <c r="J105" s="29"/>
      <c r="K105" s="29"/>
      <c r="L105" s="29"/>
      <c r="M105" s="66"/>
      <c r="N105" s="164"/>
      <c r="O105" s="47"/>
      <c r="P105" s="100"/>
      <c r="Q105" s="29"/>
      <c r="R105" s="100"/>
      <c r="S105" s="29"/>
      <c r="T105" s="100"/>
      <c r="U105" s="29"/>
      <c r="V105" s="100"/>
      <c r="W105" s="48"/>
      <c r="X105" s="48"/>
      <c r="Y105" s="100"/>
      <c r="Z105" s="48"/>
      <c r="AA105" s="48"/>
      <c r="AB105" s="48"/>
      <c r="AC105" s="48"/>
      <c r="AD105" s="48"/>
      <c r="AE105" s="50"/>
      <c r="AF105" s="48"/>
      <c r="AG105" s="48"/>
      <c r="AH105" s="48"/>
      <c r="AI105" s="48"/>
      <c r="AJ105" s="37"/>
      <c r="AK105" s="36"/>
      <c r="AL105" s="48"/>
    </row>
    <row r="106" ht="15.75" customHeight="1">
      <c r="A106" s="185" t="s">
        <v>183</v>
      </c>
      <c r="B106" s="29"/>
      <c r="E106" s="184">
        <f>SUM(1/13)</f>
        <v>0.07692307692</v>
      </c>
      <c r="F106" s="29">
        <v>1.0</v>
      </c>
      <c r="G106" s="184">
        <f>SUM(F106/F113)</f>
        <v>0.09090909091</v>
      </c>
      <c r="H106" s="164"/>
      <c r="I106" s="22"/>
      <c r="J106" s="29"/>
      <c r="K106" s="29"/>
      <c r="L106" s="29"/>
      <c r="M106" s="66"/>
      <c r="N106" s="164"/>
      <c r="O106" s="47"/>
      <c r="P106" s="100"/>
      <c r="Q106" s="29"/>
      <c r="R106" s="100"/>
      <c r="S106" s="29"/>
      <c r="T106" s="100"/>
      <c r="U106" s="29"/>
      <c r="V106" s="100"/>
      <c r="W106" s="48"/>
      <c r="X106" s="48"/>
      <c r="Y106" s="100"/>
      <c r="Z106" s="48"/>
      <c r="AA106" s="48"/>
      <c r="AB106" s="48"/>
      <c r="AC106" s="48"/>
      <c r="AD106" s="48"/>
      <c r="AE106" s="50"/>
      <c r="AF106" s="48"/>
      <c r="AG106" s="48"/>
      <c r="AH106" s="48"/>
      <c r="AI106" s="48"/>
      <c r="AJ106" s="37"/>
      <c r="AK106" s="36"/>
      <c r="AL106" s="48"/>
    </row>
    <row r="107" ht="15.75" customHeight="1">
      <c r="A107" s="186" t="s">
        <v>184</v>
      </c>
      <c r="B107" s="29"/>
      <c r="C107" s="171">
        <f t="shared" ref="C107:D107" si="122">SUM(C100:C102)</f>
        <v>12</v>
      </c>
      <c r="D107" s="184">
        <f t="shared" si="122"/>
        <v>0.2105263158</v>
      </c>
      <c r="E107" s="187">
        <f>SUM(2/13)</f>
        <v>0.1538461538</v>
      </c>
      <c r="F107" s="87">
        <v>1.0</v>
      </c>
      <c r="G107" s="188">
        <f>SUM(F107/G105)</f>
        <v>0.09090909091</v>
      </c>
      <c r="H107" s="47">
        <f t="shared" ref="H107:H112" si="124">SUM(G107-D107)</f>
        <v>-0.1196172249</v>
      </c>
      <c r="I107" s="22"/>
      <c r="J107" s="29"/>
      <c r="K107" s="29"/>
      <c r="L107" s="29"/>
      <c r="M107" s="66"/>
      <c r="N107" s="164"/>
      <c r="O107" s="47">
        <f t="shared" ref="O107:O112" si="125">SUM(C107/$C$113)</f>
        <v>0.2105263158</v>
      </c>
      <c r="P107" s="100"/>
      <c r="Q107" s="29"/>
      <c r="R107" s="100"/>
      <c r="S107" s="29"/>
      <c r="T107" s="100"/>
      <c r="U107" s="29"/>
      <c r="V107" s="100"/>
      <c r="W107" s="48"/>
      <c r="X107" s="48"/>
      <c r="Y107" s="100"/>
      <c r="Z107" s="48"/>
      <c r="AA107" s="48"/>
      <c r="AB107" s="48"/>
      <c r="AC107" s="48"/>
      <c r="AD107" s="48"/>
      <c r="AE107" s="50"/>
      <c r="AF107" s="48"/>
      <c r="AG107" s="48"/>
      <c r="AH107" s="48"/>
      <c r="AI107" s="48"/>
      <c r="AJ107" s="37"/>
      <c r="AK107" s="36"/>
      <c r="AL107" s="48"/>
    </row>
    <row r="108" ht="15.75" customHeight="1">
      <c r="A108" s="189" t="s">
        <v>185</v>
      </c>
      <c r="B108" s="29"/>
      <c r="C108" s="171">
        <f t="shared" ref="C108:D108" si="123">SUM(C94:C95,C96)</f>
        <v>21</v>
      </c>
      <c r="D108" s="184">
        <f t="shared" si="123"/>
        <v>0.3684210526</v>
      </c>
      <c r="E108" s="190">
        <f>SUM(3/13)</f>
        <v>0.2307692308</v>
      </c>
      <c r="F108" s="29">
        <v>3.0</v>
      </c>
      <c r="G108" s="184">
        <f>SUM(F108/G105)</f>
        <v>0.2727272727</v>
      </c>
      <c r="H108" s="47">
        <f t="shared" si="124"/>
        <v>-0.0956937799</v>
      </c>
      <c r="I108" s="22"/>
      <c r="J108" s="29"/>
      <c r="K108" s="29"/>
      <c r="L108" s="29"/>
      <c r="M108" s="66"/>
      <c r="N108" s="164"/>
      <c r="O108" s="47">
        <f t="shared" si="125"/>
        <v>0.3684210526</v>
      </c>
      <c r="P108" s="100"/>
      <c r="Q108" s="29"/>
      <c r="R108" s="100"/>
      <c r="S108" s="29"/>
      <c r="T108" s="100"/>
      <c r="U108" s="29"/>
      <c r="V108" s="100"/>
      <c r="W108" s="48"/>
      <c r="X108" s="48"/>
      <c r="Y108" s="100"/>
      <c r="Z108" s="48"/>
      <c r="AA108" s="48"/>
      <c r="AB108" s="48"/>
      <c r="AC108" s="48"/>
      <c r="AD108" s="48"/>
      <c r="AE108" s="50"/>
      <c r="AF108" s="48"/>
      <c r="AG108" s="48"/>
      <c r="AH108" s="48"/>
      <c r="AI108" s="48"/>
      <c r="AJ108" s="37"/>
      <c r="AK108" s="36"/>
      <c r="AL108" s="48"/>
    </row>
    <row r="109" ht="15.75" customHeight="1">
      <c r="A109" s="191" t="s">
        <v>186</v>
      </c>
      <c r="B109" s="29"/>
      <c r="C109" s="171">
        <f t="shared" ref="C109:D109" si="126">SUM(C97:C98)</f>
        <v>7</v>
      </c>
      <c r="D109" s="184">
        <f t="shared" si="126"/>
        <v>0.1228070175</v>
      </c>
      <c r="E109" s="192">
        <f>SUM(2/13)</f>
        <v>0.1538461538</v>
      </c>
      <c r="F109" s="29">
        <v>2.0</v>
      </c>
      <c r="G109" s="184">
        <f>SUM(F109/G105)</f>
        <v>0.1818181818</v>
      </c>
      <c r="H109" s="47">
        <f t="shared" si="124"/>
        <v>0.05901116427</v>
      </c>
      <c r="I109" s="22"/>
      <c r="J109" s="29"/>
      <c r="K109" s="29"/>
      <c r="L109" s="29"/>
      <c r="M109" s="66"/>
      <c r="N109" s="164"/>
      <c r="O109" s="47">
        <f t="shared" si="125"/>
        <v>0.1228070175</v>
      </c>
      <c r="P109" s="100"/>
      <c r="Q109" s="29"/>
      <c r="R109" s="100"/>
      <c r="S109" s="29"/>
      <c r="T109" s="100"/>
      <c r="U109" s="29"/>
      <c r="V109" s="100"/>
      <c r="W109" s="48"/>
      <c r="X109" s="48"/>
      <c r="Y109" s="100"/>
      <c r="Z109" s="48"/>
      <c r="AA109" s="48"/>
      <c r="AB109" s="48"/>
      <c r="AC109" s="48"/>
      <c r="AD109" s="48"/>
      <c r="AE109" s="50"/>
      <c r="AF109" s="48"/>
      <c r="AG109" s="48"/>
      <c r="AH109" s="48"/>
      <c r="AI109" s="48"/>
      <c r="AJ109" s="37"/>
      <c r="AK109" s="36"/>
      <c r="AL109" s="48"/>
    </row>
    <row r="110" ht="15.75" customHeight="1">
      <c r="A110" s="193" t="s">
        <v>187</v>
      </c>
      <c r="B110" s="29"/>
      <c r="C110" s="171">
        <f t="shared" ref="C110:D110" si="127">SUM(C99)</f>
        <v>7</v>
      </c>
      <c r="D110" s="184">
        <f t="shared" si="127"/>
        <v>0.1228070175</v>
      </c>
      <c r="E110" s="194">
        <f>SUM(3/13)</f>
        <v>0.2307692308</v>
      </c>
      <c r="F110" s="87">
        <v>2.0</v>
      </c>
      <c r="G110" s="188">
        <f>SUM(F110/G105)</f>
        <v>0.1818181818</v>
      </c>
      <c r="H110" s="47">
        <f t="shared" si="124"/>
        <v>0.05901116427</v>
      </c>
      <c r="I110" s="22"/>
      <c r="J110" s="29"/>
      <c r="K110" s="29"/>
      <c r="L110" s="29"/>
      <c r="M110" s="66"/>
      <c r="N110" s="164"/>
      <c r="O110" s="47">
        <f t="shared" si="125"/>
        <v>0.1228070175</v>
      </c>
      <c r="P110" s="100"/>
      <c r="Q110" s="29"/>
      <c r="R110" s="100"/>
      <c r="S110" s="29"/>
      <c r="T110" s="100"/>
      <c r="U110" s="29"/>
      <c r="V110" s="100"/>
      <c r="W110" s="48"/>
      <c r="X110" s="48"/>
      <c r="Y110" s="100"/>
      <c r="Z110" s="48"/>
      <c r="AA110" s="48"/>
      <c r="AB110" s="48"/>
      <c r="AC110" s="48"/>
      <c r="AD110" s="48"/>
      <c r="AE110" s="50"/>
      <c r="AF110" s="48"/>
      <c r="AG110" s="48"/>
      <c r="AH110" s="48"/>
      <c r="AI110" s="48"/>
      <c r="AJ110" s="37"/>
      <c r="AK110" s="36"/>
      <c r="AL110" s="48"/>
    </row>
    <row r="111" ht="15.75" customHeight="1">
      <c r="A111" s="195" t="s">
        <v>188</v>
      </c>
      <c r="B111" s="29"/>
      <c r="C111" s="171">
        <f t="shared" ref="C111:D111" si="128">SUM(C91:C92)</f>
        <v>4</v>
      </c>
      <c r="D111" s="184">
        <f t="shared" si="128"/>
        <v>0.0701754386</v>
      </c>
      <c r="E111" s="196">
        <f t="shared" ref="E111:E112" si="130">SUM(1/13)</f>
        <v>0.07692307692</v>
      </c>
      <c r="F111" s="29">
        <v>1.0</v>
      </c>
      <c r="G111" s="184">
        <f>SUM(F111/G105)</f>
        <v>0.09090909091</v>
      </c>
      <c r="H111" s="47">
        <f t="shared" si="124"/>
        <v>0.02073365231</v>
      </c>
      <c r="I111" s="22"/>
      <c r="J111" s="29"/>
      <c r="K111" s="29"/>
      <c r="L111" s="29"/>
      <c r="M111" s="66"/>
      <c r="N111" s="164"/>
      <c r="O111" s="47">
        <f t="shared" si="125"/>
        <v>0.0701754386</v>
      </c>
      <c r="P111" s="100"/>
      <c r="Q111" s="29"/>
      <c r="R111" s="100"/>
      <c r="S111" s="29"/>
      <c r="T111" s="100"/>
      <c r="U111" s="29"/>
      <c r="V111" s="100"/>
      <c r="W111" s="48"/>
      <c r="X111" s="48"/>
      <c r="Y111" s="100"/>
      <c r="Z111" s="48"/>
      <c r="AA111" s="48"/>
      <c r="AB111" s="48"/>
      <c r="AC111" s="48"/>
      <c r="AD111" s="48"/>
      <c r="AE111" s="50"/>
      <c r="AF111" s="48"/>
      <c r="AG111" s="48"/>
      <c r="AH111" s="48"/>
      <c r="AI111" s="48"/>
      <c r="AJ111" s="37"/>
      <c r="AK111" s="36"/>
      <c r="AL111" s="48"/>
    </row>
    <row r="112" ht="15.75" customHeight="1">
      <c r="A112" s="197" t="s">
        <v>189</v>
      </c>
      <c r="B112" s="29"/>
      <c r="C112" s="171">
        <f t="shared" ref="C112:D112" si="129">C93</f>
        <v>6</v>
      </c>
      <c r="D112" s="184">
        <f t="shared" si="129"/>
        <v>0.1052631579</v>
      </c>
      <c r="E112" s="196">
        <f t="shared" si="130"/>
        <v>0.07692307692</v>
      </c>
      <c r="F112" s="29">
        <v>1.0</v>
      </c>
      <c r="G112" s="184">
        <f>SUM(F112/G105)</f>
        <v>0.09090909091</v>
      </c>
      <c r="H112" s="198">
        <f t="shared" si="124"/>
        <v>-0.01435406699</v>
      </c>
      <c r="I112" s="22"/>
      <c r="J112" s="29"/>
      <c r="K112" s="29"/>
      <c r="L112" s="29"/>
      <c r="M112" s="66"/>
      <c r="N112" s="164"/>
      <c r="O112" s="47">
        <f t="shared" si="125"/>
        <v>0.1052631579</v>
      </c>
      <c r="P112" s="100"/>
      <c r="Q112" s="29"/>
      <c r="R112" s="100"/>
      <c r="S112" s="29"/>
      <c r="T112" s="100"/>
      <c r="U112" s="29"/>
      <c r="V112" s="100"/>
      <c r="W112" s="48"/>
      <c r="X112" s="48"/>
      <c r="Y112" s="100"/>
      <c r="Z112" s="48"/>
      <c r="AA112" s="48"/>
      <c r="AB112" s="48"/>
      <c r="AC112" s="48"/>
      <c r="AD112" s="48"/>
      <c r="AE112" s="50"/>
      <c r="AF112" s="48"/>
      <c r="AG112" s="48"/>
      <c r="AH112" s="48"/>
      <c r="AI112" s="48"/>
      <c r="AJ112" s="37"/>
      <c r="AK112" s="36"/>
      <c r="AL112" s="48"/>
    </row>
    <row r="113" ht="15.75" customHeight="1">
      <c r="A113" s="29"/>
      <c r="B113" s="29"/>
      <c r="C113" s="138">
        <f>SUM(C106:C112)</f>
        <v>57</v>
      </c>
      <c r="E113" s="138"/>
      <c r="F113" s="138">
        <f>SUM(F106:F112)</f>
        <v>11</v>
      </c>
      <c r="G113" s="164"/>
      <c r="H113" s="164"/>
      <c r="I113" s="22"/>
      <c r="J113" s="29"/>
      <c r="K113" s="29"/>
      <c r="L113" s="29"/>
      <c r="M113" s="66"/>
      <c r="N113" s="164"/>
      <c r="O113" s="47"/>
      <c r="P113" s="100"/>
      <c r="Q113" s="29"/>
      <c r="R113" s="100"/>
      <c r="S113" s="29"/>
      <c r="T113" s="100"/>
      <c r="U113" s="29"/>
      <c r="V113" s="100"/>
      <c r="W113" s="48"/>
      <c r="X113" s="48"/>
      <c r="Y113" s="100"/>
      <c r="Z113" s="48"/>
      <c r="AA113" s="48"/>
      <c r="AB113" s="48"/>
      <c r="AC113" s="48"/>
      <c r="AD113" s="48"/>
      <c r="AE113" s="50"/>
      <c r="AF113" s="48"/>
      <c r="AG113" s="48"/>
      <c r="AH113" s="48"/>
      <c r="AI113" s="48"/>
      <c r="AJ113" s="37"/>
      <c r="AK113" s="36"/>
      <c r="AL113" s="48"/>
    </row>
    <row r="114" ht="15.75" customHeight="1">
      <c r="A114" s="29"/>
      <c r="B114" s="29"/>
      <c r="C114" s="22"/>
      <c r="D114" s="22"/>
      <c r="E114" s="22"/>
      <c r="F114" s="171"/>
      <c r="G114" s="164"/>
      <c r="H114" s="164"/>
      <c r="I114" s="22"/>
      <c r="J114" s="29"/>
      <c r="K114" s="29"/>
      <c r="L114" s="29"/>
      <c r="M114" s="66"/>
      <c r="N114" s="164"/>
      <c r="O114" s="47"/>
      <c r="P114" s="100"/>
      <c r="Q114" s="29"/>
      <c r="R114" s="100"/>
      <c r="S114" s="29"/>
      <c r="T114" s="100"/>
      <c r="U114" s="29"/>
      <c r="V114" s="100"/>
      <c r="W114" s="48"/>
      <c r="X114" s="48"/>
      <c r="Y114" s="100"/>
      <c r="Z114" s="48"/>
      <c r="AA114" s="48"/>
      <c r="AB114" s="48"/>
      <c r="AC114" s="48"/>
      <c r="AD114" s="48"/>
      <c r="AE114" s="50"/>
      <c r="AF114" s="48"/>
      <c r="AG114" s="48"/>
      <c r="AH114" s="48"/>
      <c r="AI114" s="48"/>
      <c r="AJ114" s="37"/>
      <c r="AK114" s="36"/>
      <c r="AL114" s="48"/>
    </row>
    <row r="115" ht="15.75" customHeight="1">
      <c r="A115" s="29"/>
      <c r="B115" s="29"/>
      <c r="C115" s="22"/>
      <c r="D115" s="22"/>
      <c r="E115" s="22"/>
      <c r="F115" s="171"/>
      <c r="G115" s="164"/>
      <c r="H115" s="164"/>
      <c r="I115" s="22"/>
      <c r="J115" s="29"/>
      <c r="K115" s="29"/>
      <c r="L115" s="29"/>
      <c r="M115" s="66"/>
      <c r="N115" s="164"/>
      <c r="O115" s="47"/>
      <c r="P115" s="100"/>
      <c r="Q115" s="29"/>
      <c r="R115" s="100"/>
      <c r="S115" s="29"/>
      <c r="T115" s="100"/>
      <c r="U115" s="29"/>
      <c r="V115" s="100"/>
      <c r="W115" s="48"/>
      <c r="X115" s="48"/>
      <c r="Y115" s="100"/>
      <c r="Z115" s="48"/>
      <c r="AA115" s="48"/>
      <c r="AB115" s="48"/>
      <c r="AC115" s="48"/>
      <c r="AD115" s="48"/>
      <c r="AE115" s="50"/>
      <c r="AF115" s="48"/>
      <c r="AG115" s="48"/>
      <c r="AH115" s="48"/>
      <c r="AI115" s="48"/>
      <c r="AJ115" s="37"/>
      <c r="AK115" s="36"/>
      <c r="AL115" s="48"/>
    </row>
    <row r="116" ht="15.75" customHeight="1">
      <c r="A116" s="29"/>
      <c r="B116" s="29"/>
      <c r="C116" s="22"/>
      <c r="D116" s="22"/>
      <c r="E116" s="22"/>
      <c r="F116" s="171"/>
      <c r="G116" s="164"/>
      <c r="H116" s="164"/>
      <c r="I116" s="22"/>
      <c r="J116" s="29"/>
      <c r="K116" s="29"/>
      <c r="L116" s="29"/>
      <c r="M116" s="66"/>
      <c r="N116" s="164"/>
      <c r="O116" s="47"/>
      <c r="P116" s="100"/>
      <c r="Q116" s="29"/>
      <c r="R116" s="100"/>
      <c r="S116" s="29"/>
      <c r="T116" s="100"/>
      <c r="U116" s="29"/>
      <c r="V116" s="100"/>
      <c r="W116" s="48"/>
      <c r="X116" s="48"/>
      <c r="Y116" s="100"/>
      <c r="Z116" s="48"/>
      <c r="AA116" s="48"/>
      <c r="AB116" s="48"/>
      <c r="AC116" s="48"/>
      <c r="AD116" s="48"/>
      <c r="AE116" s="50"/>
      <c r="AF116" s="48"/>
      <c r="AG116" s="48"/>
      <c r="AH116" s="48"/>
      <c r="AI116" s="48"/>
      <c r="AJ116" s="37"/>
      <c r="AK116" s="36"/>
      <c r="AL116" s="48"/>
    </row>
    <row r="117" ht="15.75" customHeight="1">
      <c r="A117" s="29"/>
      <c r="B117" s="29"/>
      <c r="C117" s="22"/>
      <c r="D117" s="22"/>
      <c r="E117" s="22"/>
      <c r="F117" s="171"/>
      <c r="G117" s="164"/>
      <c r="H117" s="164"/>
      <c r="I117" s="22"/>
      <c r="J117" s="29"/>
      <c r="K117" s="29"/>
      <c r="L117" s="29"/>
      <c r="M117" s="66"/>
      <c r="N117" s="164"/>
      <c r="O117" s="47"/>
      <c r="P117" s="100"/>
      <c r="Q117" s="29"/>
      <c r="R117" s="100"/>
      <c r="S117" s="29"/>
      <c r="T117" s="100"/>
      <c r="U117" s="29"/>
      <c r="V117" s="100"/>
      <c r="W117" s="48"/>
      <c r="X117" s="48"/>
      <c r="Y117" s="100"/>
      <c r="Z117" s="48"/>
      <c r="AA117" s="48"/>
      <c r="AB117" s="48"/>
      <c r="AC117" s="48"/>
      <c r="AD117" s="48"/>
      <c r="AE117" s="50"/>
      <c r="AF117" s="48"/>
      <c r="AG117" s="48"/>
      <c r="AH117" s="48"/>
      <c r="AI117" s="48"/>
      <c r="AJ117" s="37"/>
      <c r="AK117" s="36"/>
      <c r="AL117" s="48"/>
    </row>
    <row r="118" ht="15.75" customHeight="1">
      <c r="A118" s="29"/>
      <c r="B118" s="29"/>
      <c r="C118" s="22"/>
      <c r="D118" s="22"/>
      <c r="E118" s="22"/>
      <c r="F118" s="171"/>
      <c r="G118" s="164"/>
      <c r="H118" s="164"/>
      <c r="I118" s="22"/>
      <c r="J118" s="29"/>
      <c r="K118" s="29"/>
      <c r="L118" s="29"/>
      <c r="M118" s="66"/>
      <c r="N118" s="164"/>
      <c r="O118" s="47"/>
      <c r="P118" s="100"/>
      <c r="Q118" s="29"/>
      <c r="R118" s="100"/>
      <c r="S118" s="29"/>
      <c r="T118" s="100"/>
      <c r="U118" s="29"/>
      <c r="V118" s="100"/>
      <c r="W118" s="48"/>
      <c r="X118" s="48"/>
      <c r="Y118" s="100"/>
      <c r="Z118" s="48"/>
      <c r="AA118" s="48"/>
      <c r="AB118" s="48"/>
      <c r="AC118" s="48"/>
      <c r="AD118" s="48"/>
      <c r="AE118" s="50"/>
      <c r="AF118" s="48"/>
      <c r="AG118" s="48"/>
      <c r="AH118" s="48"/>
      <c r="AI118" s="48"/>
      <c r="AJ118" s="37"/>
      <c r="AK118" s="36"/>
      <c r="AL118" s="48"/>
    </row>
    <row r="119" ht="15.75" customHeight="1">
      <c r="A119" s="29"/>
      <c r="B119" s="29"/>
      <c r="C119" s="22"/>
      <c r="D119" s="22"/>
      <c r="E119" s="22"/>
      <c r="F119" s="171"/>
      <c r="G119" s="164"/>
      <c r="H119" s="164"/>
      <c r="I119" s="22"/>
      <c r="J119" s="29"/>
      <c r="K119" s="29"/>
      <c r="L119" s="29"/>
      <c r="M119" s="66"/>
      <c r="N119" s="164"/>
      <c r="O119" s="47"/>
      <c r="P119" s="100"/>
      <c r="Q119" s="29"/>
      <c r="R119" s="100"/>
      <c r="S119" s="29"/>
      <c r="T119" s="100"/>
      <c r="U119" s="29"/>
      <c r="V119" s="100"/>
      <c r="W119" s="48"/>
      <c r="X119" s="48"/>
      <c r="Y119" s="100"/>
      <c r="Z119" s="48"/>
      <c r="AA119" s="48"/>
      <c r="AB119" s="48"/>
      <c r="AC119" s="48"/>
      <c r="AD119" s="48"/>
      <c r="AE119" s="50"/>
      <c r="AF119" s="48"/>
      <c r="AG119" s="48"/>
      <c r="AH119" s="48"/>
      <c r="AI119" s="48"/>
      <c r="AJ119" s="37"/>
      <c r="AK119" s="36"/>
      <c r="AL119" s="48"/>
    </row>
    <row r="120" ht="15.75" customHeight="1">
      <c r="A120" s="29"/>
      <c r="B120" s="29"/>
      <c r="C120" s="22"/>
      <c r="D120" s="22"/>
      <c r="E120" s="22"/>
      <c r="F120" s="171"/>
      <c r="G120" s="164"/>
      <c r="H120" s="164"/>
      <c r="I120" s="22"/>
      <c r="J120" s="29"/>
      <c r="K120" s="29"/>
      <c r="L120" s="29"/>
      <c r="M120" s="66"/>
      <c r="N120" s="164"/>
      <c r="O120" s="47"/>
      <c r="P120" s="100"/>
      <c r="Q120" s="29"/>
      <c r="R120" s="100"/>
      <c r="S120" s="29"/>
      <c r="T120" s="100"/>
      <c r="U120" s="29"/>
      <c r="V120" s="100"/>
      <c r="W120" s="48"/>
      <c r="X120" s="48"/>
      <c r="Y120" s="100"/>
      <c r="Z120" s="48"/>
      <c r="AA120" s="48"/>
      <c r="AB120" s="48"/>
      <c r="AC120" s="48"/>
      <c r="AD120" s="48"/>
      <c r="AE120" s="50"/>
      <c r="AF120" s="48"/>
      <c r="AG120" s="48"/>
      <c r="AH120" s="48"/>
      <c r="AI120" s="48"/>
      <c r="AJ120" s="37"/>
      <c r="AK120" s="36"/>
      <c r="AL120" s="48"/>
    </row>
    <row r="121" ht="15.75" customHeight="1">
      <c r="A121" s="29"/>
      <c r="B121" s="29"/>
      <c r="C121" s="22"/>
      <c r="D121" s="22"/>
      <c r="E121" s="22"/>
      <c r="F121" s="171"/>
      <c r="G121" s="164"/>
      <c r="H121" s="164"/>
      <c r="I121" s="22"/>
      <c r="J121" s="29"/>
      <c r="K121" s="29"/>
      <c r="L121" s="29"/>
      <c r="M121" s="66"/>
      <c r="N121" s="164"/>
      <c r="O121" s="47"/>
      <c r="P121" s="100"/>
      <c r="Q121" s="29"/>
      <c r="R121" s="100"/>
      <c r="S121" s="29"/>
      <c r="T121" s="100"/>
      <c r="U121" s="29"/>
      <c r="V121" s="100"/>
      <c r="W121" s="48"/>
      <c r="X121" s="48"/>
      <c r="Y121" s="100"/>
      <c r="Z121" s="48"/>
      <c r="AA121" s="48"/>
      <c r="AB121" s="48"/>
      <c r="AC121" s="48"/>
      <c r="AD121" s="48"/>
      <c r="AE121" s="50"/>
      <c r="AF121" s="48"/>
      <c r="AG121" s="48"/>
      <c r="AH121" s="48"/>
      <c r="AI121" s="48"/>
      <c r="AJ121" s="37"/>
      <c r="AK121" s="36"/>
      <c r="AL121" s="48"/>
    </row>
    <row r="122" ht="15.75" customHeight="1">
      <c r="A122" s="29"/>
      <c r="B122" s="29"/>
      <c r="C122" s="22"/>
      <c r="D122" s="22"/>
      <c r="E122" s="22"/>
      <c r="F122" s="171"/>
      <c r="G122" s="164"/>
      <c r="H122" s="164"/>
      <c r="I122" s="22"/>
      <c r="J122" s="29"/>
      <c r="K122" s="29"/>
      <c r="L122" s="29"/>
      <c r="M122" s="66"/>
      <c r="N122" s="164"/>
      <c r="O122" s="47"/>
      <c r="P122" s="100"/>
      <c r="Q122" s="29"/>
      <c r="R122" s="100"/>
      <c r="S122" s="29"/>
      <c r="T122" s="100"/>
      <c r="U122" s="29"/>
      <c r="V122" s="100"/>
      <c r="W122" s="48"/>
      <c r="X122" s="48"/>
      <c r="Y122" s="100"/>
      <c r="Z122" s="48"/>
      <c r="AA122" s="48"/>
      <c r="AB122" s="48"/>
      <c r="AC122" s="48"/>
      <c r="AD122" s="48"/>
      <c r="AE122" s="50"/>
      <c r="AF122" s="48"/>
      <c r="AG122" s="48"/>
      <c r="AH122" s="48"/>
      <c r="AI122" s="48"/>
      <c r="AJ122" s="37"/>
      <c r="AK122" s="36"/>
      <c r="AL122" s="48"/>
    </row>
    <row r="123" ht="15.75" customHeight="1">
      <c r="A123" s="29"/>
      <c r="B123" s="29"/>
      <c r="C123" s="22"/>
      <c r="D123" s="22"/>
      <c r="E123" s="22"/>
      <c r="F123" s="171"/>
      <c r="G123" s="164"/>
      <c r="H123" s="164"/>
      <c r="I123" s="22"/>
      <c r="J123" s="29"/>
      <c r="K123" s="29"/>
      <c r="L123" s="29"/>
      <c r="M123" s="66"/>
      <c r="N123" s="164"/>
      <c r="O123" s="47"/>
      <c r="P123" s="100"/>
      <c r="Q123" s="29"/>
      <c r="R123" s="100"/>
      <c r="S123" s="29"/>
      <c r="T123" s="100"/>
      <c r="U123" s="29"/>
      <c r="V123" s="100"/>
      <c r="W123" s="48"/>
      <c r="X123" s="48"/>
      <c r="Y123" s="100"/>
      <c r="Z123" s="48"/>
      <c r="AA123" s="48"/>
      <c r="AB123" s="48"/>
      <c r="AC123" s="48"/>
      <c r="AD123" s="48"/>
      <c r="AE123" s="50"/>
      <c r="AF123" s="48"/>
      <c r="AG123" s="48"/>
      <c r="AH123" s="48"/>
      <c r="AI123" s="48"/>
      <c r="AJ123" s="37"/>
      <c r="AK123" s="36"/>
      <c r="AL123" s="48"/>
    </row>
    <row r="124" ht="15.75" customHeight="1">
      <c r="A124" s="29"/>
      <c r="B124" s="29"/>
      <c r="C124" s="22"/>
      <c r="D124" s="22"/>
      <c r="E124" s="22"/>
      <c r="F124" s="171"/>
      <c r="G124" s="164"/>
      <c r="H124" s="164"/>
      <c r="I124" s="22"/>
      <c r="J124" s="29"/>
      <c r="K124" s="29"/>
      <c r="L124" s="29"/>
      <c r="M124" s="66"/>
      <c r="N124" s="164"/>
      <c r="O124" s="47"/>
      <c r="P124" s="100"/>
      <c r="Q124" s="29"/>
      <c r="R124" s="100"/>
      <c r="S124" s="29"/>
      <c r="T124" s="100"/>
      <c r="U124" s="29"/>
      <c r="V124" s="100"/>
      <c r="W124" s="48"/>
      <c r="X124" s="48"/>
      <c r="Y124" s="100"/>
      <c r="Z124" s="48"/>
      <c r="AA124" s="48"/>
      <c r="AB124" s="48"/>
      <c r="AC124" s="48"/>
      <c r="AD124" s="48"/>
      <c r="AE124" s="50"/>
      <c r="AF124" s="48"/>
      <c r="AG124" s="48"/>
      <c r="AH124" s="48"/>
      <c r="AI124" s="48"/>
      <c r="AJ124" s="37"/>
      <c r="AK124" s="36"/>
      <c r="AL124" s="48"/>
    </row>
    <row r="125" ht="15.75" customHeight="1">
      <c r="A125" s="29"/>
      <c r="B125" s="29"/>
      <c r="C125" s="22"/>
      <c r="D125" s="22"/>
      <c r="E125" s="22"/>
      <c r="F125" s="171"/>
      <c r="G125" s="164"/>
      <c r="H125" s="164"/>
      <c r="I125" s="22"/>
      <c r="J125" s="29"/>
      <c r="K125" s="29"/>
      <c r="L125" s="29"/>
      <c r="M125" s="66"/>
      <c r="N125" s="164"/>
      <c r="O125" s="47"/>
      <c r="P125" s="100"/>
      <c r="Q125" s="29"/>
      <c r="R125" s="100"/>
      <c r="S125" s="29"/>
      <c r="T125" s="100"/>
      <c r="U125" s="29"/>
      <c r="V125" s="100"/>
      <c r="W125" s="48"/>
      <c r="X125" s="48"/>
      <c r="Y125" s="100"/>
      <c r="Z125" s="48"/>
      <c r="AA125" s="48"/>
      <c r="AB125" s="48"/>
      <c r="AC125" s="48"/>
      <c r="AD125" s="48"/>
      <c r="AE125" s="50"/>
      <c r="AF125" s="48"/>
      <c r="AG125" s="48"/>
      <c r="AH125" s="48"/>
      <c r="AI125" s="48"/>
      <c r="AJ125" s="37"/>
      <c r="AK125" s="36"/>
      <c r="AL125" s="48"/>
    </row>
    <row r="126" ht="15.75" customHeight="1">
      <c r="A126" s="29"/>
      <c r="B126" s="29"/>
      <c r="C126" s="22"/>
      <c r="D126" s="22"/>
      <c r="E126" s="22"/>
      <c r="F126" s="171"/>
      <c r="G126" s="164"/>
      <c r="H126" s="164"/>
      <c r="I126" s="22"/>
      <c r="J126" s="29"/>
      <c r="K126" s="29"/>
      <c r="L126" s="29"/>
      <c r="M126" s="66"/>
      <c r="N126" s="164"/>
      <c r="O126" s="47"/>
      <c r="P126" s="100"/>
      <c r="Q126" s="29"/>
      <c r="R126" s="100"/>
      <c r="S126" s="29"/>
      <c r="T126" s="100"/>
      <c r="U126" s="29"/>
      <c r="V126" s="100"/>
      <c r="W126" s="48"/>
      <c r="X126" s="48"/>
      <c r="Y126" s="100"/>
      <c r="Z126" s="48"/>
      <c r="AA126" s="48"/>
      <c r="AB126" s="48"/>
      <c r="AC126" s="48"/>
      <c r="AD126" s="48"/>
      <c r="AE126" s="50"/>
      <c r="AF126" s="48"/>
      <c r="AG126" s="48"/>
      <c r="AH126" s="48"/>
      <c r="AI126" s="48"/>
      <c r="AJ126" s="37"/>
      <c r="AK126" s="36"/>
      <c r="AL126" s="48"/>
    </row>
    <row r="127" ht="15.75" customHeight="1">
      <c r="A127" s="29"/>
      <c r="B127" s="29"/>
      <c r="C127" s="22"/>
      <c r="D127" s="22"/>
      <c r="E127" s="22"/>
      <c r="F127" s="171"/>
      <c r="G127" s="164"/>
      <c r="H127" s="164"/>
      <c r="I127" s="22"/>
      <c r="J127" s="29"/>
      <c r="K127" s="29"/>
      <c r="L127" s="29"/>
      <c r="M127" s="66"/>
      <c r="N127" s="164"/>
      <c r="O127" s="47"/>
      <c r="P127" s="100"/>
      <c r="Q127" s="29"/>
      <c r="R127" s="100"/>
      <c r="S127" s="29"/>
      <c r="T127" s="100"/>
      <c r="U127" s="29"/>
      <c r="V127" s="100"/>
      <c r="W127" s="48"/>
      <c r="X127" s="48"/>
      <c r="Y127" s="100"/>
      <c r="Z127" s="48"/>
      <c r="AA127" s="48"/>
      <c r="AB127" s="48"/>
      <c r="AC127" s="48"/>
      <c r="AD127" s="48"/>
      <c r="AE127" s="50"/>
      <c r="AF127" s="48"/>
      <c r="AG127" s="48"/>
      <c r="AH127" s="48"/>
      <c r="AI127" s="48"/>
      <c r="AJ127" s="37"/>
      <c r="AK127" s="36"/>
      <c r="AL127" s="48"/>
    </row>
    <row r="128" ht="15.75" customHeight="1">
      <c r="A128" s="29"/>
      <c r="B128" s="29"/>
      <c r="C128" s="22"/>
      <c r="D128" s="22"/>
      <c r="E128" s="22"/>
      <c r="F128" s="171"/>
      <c r="G128" s="164"/>
      <c r="H128" s="164"/>
      <c r="I128" s="22"/>
      <c r="J128" s="29"/>
      <c r="K128" s="29"/>
      <c r="L128" s="29"/>
      <c r="M128" s="66"/>
      <c r="N128" s="164"/>
      <c r="O128" s="47"/>
      <c r="P128" s="100"/>
      <c r="Q128" s="29"/>
      <c r="R128" s="100"/>
      <c r="S128" s="29"/>
      <c r="T128" s="100"/>
      <c r="U128" s="29"/>
      <c r="V128" s="100"/>
      <c r="W128" s="48"/>
      <c r="X128" s="48"/>
      <c r="Y128" s="100"/>
      <c r="Z128" s="48"/>
      <c r="AA128" s="48"/>
      <c r="AB128" s="48"/>
      <c r="AC128" s="48"/>
      <c r="AD128" s="48"/>
      <c r="AE128" s="50"/>
      <c r="AF128" s="48"/>
      <c r="AG128" s="48"/>
      <c r="AH128" s="48"/>
      <c r="AI128" s="48"/>
      <c r="AJ128" s="37"/>
      <c r="AK128" s="36"/>
      <c r="AL128" s="48"/>
    </row>
    <row r="129" ht="15.75" customHeight="1">
      <c r="A129" s="29"/>
      <c r="B129" s="29"/>
      <c r="C129" s="22"/>
      <c r="D129" s="22"/>
      <c r="E129" s="22"/>
      <c r="F129" s="171"/>
      <c r="G129" s="164"/>
      <c r="H129" s="164"/>
      <c r="I129" s="22"/>
      <c r="J129" s="29"/>
      <c r="K129" s="29"/>
      <c r="L129" s="29"/>
      <c r="M129" s="66"/>
      <c r="N129" s="164"/>
      <c r="O129" s="47"/>
      <c r="P129" s="100"/>
      <c r="Q129" s="29"/>
      <c r="R129" s="100"/>
      <c r="S129" s="29"/>
      <c r="T129" s="100"/>
      <c r="U129" s="29"/>
      <c r="V129" s="100"/>
      <c r="W129" s="48"/>
      <c r="X129" s="48"/>
      <c r="Y129" s="100"/>
      <c r="Z129" s="48"/>
      <c r="AA129" s="48"/>
      <c r="AB129" s="48"/>
      <c r="AC129" s="48"/>
      <c r="AD129" s="48"/>
      <c r="AE129" s="50"/>
      <c r="AF129" s="48"/>
      <c r="AG129" s="48"/>
      <c r="AH129" s="48"/>
      <c r="AI129" s="48"/>
      <c r="AJ129" s="37"/>
      <c r="AK129" s="36"/>
      <c r="AL129" s="48"/>
    </row>
    <row r="130" ht="15.75" customHeight="1">
      <c r="A130" s="29"/>
      <c r="B130" s="29"/>
      <c r="C130" s="22"/>
      <c r="D130" s="22"/>
      <c r="E130" s="22"/>
      <c r="F130" s="171"/>
      <c r="G130" s="164"/>
      <c r="H130" s="164"/>
      <c r="I130" s="22"/>
      <c r="J130" s="29"/>
      <c r="K130" s="29"/>
      <c r="L130" s="29"/>
      <c r="M130" s="66"/>
      <c r="N130" s="164"/>
      <c r="O130" s="47"/>
      <c r="P130" s="100"/>
      <c r="Q130" s="29"/>
      <c r="R130" s="100"/>
      <c r="S130" s="29"/>
      <c r="T130" s="100"/>
      <c r="U130" s="29"/>
      <c r="V130" s="100"/>
      <c r="W130" s="48"/>
      <c r="X130" s="48"/>
      <c r="Y130" s="100"/>
      <c r="Z130" s="48"/>
      <c r="AA130" s="48"/>
      <c r="AB130" s="48"/>
      <c r="AC130" s="48"/>
      <c r="AD130" s="48"/>
      <c r="AE130" s="50"/>
      <c r="AF130" s="48"/>
      <c r="AG130" s="48"/>
      <c r="AH130" s="48"/>
      <c r="AI130" s="48"/>
      <c r="AJ130" s="37"/>
      <c r="AK130" s="36"/>
      <c r="AL130" s="48"/>
    </row>
    <row r="131" ht="15.75" customHeight="1">
      <c r="A131" s="29"/>
      <c r="B131" s="29"/>
      <c r="C131" s="22"/>
      <c r="D131" s="22"/>
      <c r="E131" s="22"/>
      <c r="F131" s="171"/>
      <c r="G131" s="164"/>
      <c r="H131" s="164"/>
      <c r="I131" s="22"/>
      <c r="J131" s="29"/>
      <c r="K131" s="29"/>
      <c r="L131" s="29"/>
      <c r="M131" s="66"/>
      <c r="N131" s="164"/>
      <c r="O131" s="47"/>
      <c r="P131" s="100"/>
      <c r="Q131" s="29"/>
      <c r="R131" s="100"/>
      <c r="S131" s="29"/>
      <c r="T131" s="100"/>
      <c r="U131" s="29"/>
      <c r="V131" s="100"/>
      <c r="W131" s="48"/>
      <c r="X131" s="48"/>
      <c r="Y131" s="100"/>
      <c r="Z131" s="48"/>
      <c r="AA131" s="48"/>
      <c r="AB131" s="48"/>
      <c r="AC131" s="48"/>
      <c r="AD131" s="48"/>
      <c r="AE131" s="50"/>
      <c r="AF131" s="48"/>
      <c r="AG131" s="48"/>
      <c r="AH131" s="48"/>
      <c r="AI131" s="48"/>
      <c r="AJ131" s="37"/>
      <c r="AK131" s="36"/>
      <c r="AL131" s="48"/>
    </row>
    <row r="132" ht="15.75" customHeight="1">
      <c r="A132" s="29"/>
      <c r="B132" s="29"/>
      <c r="C132" s="22"/>
      <c r="D132" s="22"/>
      <c r="E132" s="22"/>
      <c r="F132" s="171"/>
      <c r="G132" s="164"/>
      <c r="H132" s="164"/>
      <c r="I132" s="22"/>
      <c r="J132" s="29"/>
      <c r="K132" s="29"/>
      <c r="L132" s="29"/>
      <c r="M132" s="66"/>
      <c r="N132" s="164"/>
      <c r="O132" s="47"/>
      <c r="P132" s="100"/>
      <c r="Q132" s="29"/>
      <c r="R132" s="100"/>
      <c r="S132" s="29"/>
      <c r="T132" s="100"/>
      <c r="U132" s="29"/>
      <c r="V132" s="100"/>
      <c r="W132" s="48"/>
      <c r="X132" s="48"/>
      <c r="Y132" s="100"/>
      <c r="Z132" s="48"/>
      <c r="AA132" s="48"/>
      <c r="AB132" s="48"/>
      <c r="AC132" s="48"/>
      <c r="AD132" s="48"/>
      <c r="AE132" s="50"/>
      <c r="AF132" s="48"/>
      <c r="AG132" s="48"/>
      <c r="AH132" s="48"/>
      <c r="AI132" s="48"/>
      <c r="AJ132" s="37"/>
      <c r="AK132" s="36"/>
      <c r="AL132" s="48"/>
    </row>
    <row r="133" ht="15.75" customHeight="1">
      <c r="A133" s="29"/>
      <c r="B133" s="29"/>
      <c r="C133" s="22"/>
      <c r="D133" s="22"/>
      <c r="E133" s="22"/>
      <c r="F133" s="171"/>
      <c r="G133" s="164"/>
      <c r="H133" s="164"/>
      <c r="I133" s="22"/>
      <c r="J133" s="29"/>
      <c r="K133" s="29"/>
      <c r="L133" s="29"/>
      <c r="M133" s="66"/>
      <c r="N133" s="164"/>
      <c r="O133" s="47"/>
      <c r="P133" s="100"/>
      <c r="Q133" s="29"/>
      <c r="R133" s="100"/>
      <c r="S133" s="29"/>
      <c r="T133" s="100"/>
      <c r="U133" s="29"/>
      <c r="V133" s="100"/>
      <c r="W133" s="48"/>
      <c r="X133" s="48"/>
      <c r="Y133" s="100"/>
      <c r="Z133" s="48"/>
      <c r="AA133" s="48"/>
      <c r="AB133" s="48"/>
      <c r="AC133" s="48"/>
      <c r="AD133" s="48"/>
      <c r="AE133" s="50"/>
      <c r="AF133" s="48"/>
      <c r="AG133" s="48"/>
      <c r="AH133" s="48"/>
      <c r="AI133" s="48"/>
      <c r="AJ133" s="37"/>
      <c r="AK133" s="36"/>
      <c r="AL133" s="48"/>
    </row>
    <row r="134" ht="15.75" customHeight="1">
      <c r="A134" s="29"/>
      <c r="B134" s="29"/>
      <c r="C134" s="22"/>
      <c r="D134" s="22"/>
      <c r="E134" s="22"/>
      <c r="F134" s="171"/>
      <c r="G134" s="164"/>
      <c r="H134" s="164"/>
      <c r="I134" s="22"/>
      <c r="J134" s="29"/>
      <c r="K134" s="29"/>
      <c r="L134" s="29"/>
      <c r="M134" s="66"/>
      <c r="N134" s="164"/>
      <c r="O134" s="47"/>
      <c r="P134" s="100"/>
      <c r="Q134" s="29"/>
      <c r="R134" s="100"/>
      <c r="S134" s="29"/>
      <c r="T134" s="100"/>
      <c r="U134" s="29"/>
      <c r="V134" s="100"/>
      <c r="W134" s="48"/>
      <c r="X134" s="48"/>
      <c r="Y134" s="100"/>
      <c r="Z134" s="48"/>
      <c r="AA134" s="48"/>
      <c r="AB134" s="48"/>
      <c r="AC134" s="48"/>
      <c r="AD134" s="48"/>
      <c r="AE134" s="50"/>
      <c r="AF134" s="48"/>
      <c r="AG134" s="48"/>
      <c r="AH134" s="48"/>
      <c r="AI134" s="48"/>
      <c r="AJ134" s="37"/>
      <c r="AK134" s="36"/>
      <c r="AL134" s="48"/>
    </row>
    <row r="135" ht="15.75" customHeight="1">
      <c r="A135" s="29"/>
      <c r="B135" s="29"/>
      <c r="C135" s="22"/>
      <c r="D135" s="22"/>
      <c r="E135" s="22"/>
      <c r="F135" s="171"/>
      <c r="G135" s="164"/>
      <c r="H135" s="164"/>
      <c r="I135" s="22"/>
      <c r="J135" s="29"/>
      <c r="K135" s="29"/>
      <c r="L135" s="29"/>
      <c r="M135" s="66"/>
      <c r="N135" s="164"/>
      <c r="O135" s="47"/>
      <c r="P135" s="100"/>
      <c r="Q135" s="29"/>
      <c r="R135" s="100"/>
      <c r="S135" s="29"/>
      <c r="T135" s="100"/>
      <c r="U135" s="29"/>
      <c r="V135" s="100"/>
      <c r="W135" s="48"/>
      <c r="X135" s="48"/>
      <c r="Y135" s="100"/>
      <c r="Z135" s="48"/>
      <c r="AA135" s="48"/>
      <c r="AB135" s="48"/>
      <c r="AC135" s="48"/>
      <c r="AD135" s="48"/>
      <c r="AE135" s="50"/>
      <c r="AF135" s="48"/>
      <c r="AG135" s="48"/>
      <c r="AH135" s="48"/>
      <c r="AI135" s="48"/>
      <c r="AJ135" s="37"/>
      <c r="AK135" s="36"/>
      <c r="AL135" s="48"/>
    </row>
    <row r="136" ht="15.75" customHeight="1">
      <c r="A136" s="29"/>
      <c r="B136" s="29"/>
      <c r="C136" s="22"/>
      <c r="D136" s="22"/>
      <c r="E136" s="22"/>
      <c r="F136" s="171"/>
      <c r="G136" s="164"/>
      <c r="H136" s="164"/>
      <c r="I136" s="22"/>
      <c r="J136" s="29"/>
      <c r="K136" s="29"/>
      <c r="L136" s="29"/>
      <c r="M136" s="66"/>
      <c r="N136" s="164"/>
      <c r="O136" s="47"/>
      <c r="P136" s="100"/>
      <c r="Q136" s="29"/>
      <c r="R136" s="100"/>
      <c r="S136" s="29"/>
      <c r="T136" s="100"/>
      <c r="U136" s="29"/>
      <c r="V136" s="100"/>
      <c r="W136" s="48"/>
      <c r="X136" s="48"/>
      <c r="Y136" s="100"/>
      <c r="Z136" s="48"/>
      <c r="AA136" s="48"/>
      <c r="AB136" s="48"/>
      <c r="AC136" s="48"/>
      <c r="AD136" s="48"/>
      <c r="AE136" s="50"/>
      <c r="AF136" s="48"/>
      <c r="AG136" s="48"/>
      <c r="AH136" s="48"/>
      <c r="AI136" s="48"/>
      <c r="AJ136" s="37"/>
      <c r="AK136" s="36"/>
      <c r="AL136" s="48"/>
    </row>
    <row r="137" ht="15.75" customHeight="1">
      <c r="A137" s="29"/>
      <c r="B137" s="29"/>
      <c r="C137" s="22"/>
      <c r="D137" s="22"/>
      <c r="E137" s="22"/>
      <c r="F137" s="171"/>
      <c r="G137" s="164"/>
      <c r="H137" s="164"/>
      <c r="I137" s="22"/>
      <c r="J137" s="29"/>
      <c r="K137" s="29"/>
      <c r="L137" s="29"/>
      <c r="M137" s="66"/>
      <c r="N137" s="164"/>
      <c r="O137" s="47"/>
      <c r="P137" s="100"/>
      <c r="Q137" s="29"/>
      <c r="R137" s="100"/>
      <c r="S137" s="29"/>
      <c r="T137" s="100"/>
      <c r="U137" s="29"/>
      <c r="V137" s="100"/>
      <c r="W137" s="48"/>
      <c r="X137" s="48"/>
      <c r="Y137" s="100"/>
      <c r="Z137" s="48"/>
      <c r="AA137" s="48"/>
      <c r="AB137" s="48"/>
      <c r="AC137" s="48"/>
      <c r="AD137" s="48"/>
      <c r="AE137" s="50"/>
      <c r="AF137" s="48"/>
      <c r="AG137" s="48"/>
      <c r="AH137" s="48"/>
      <c r="AI137" s="48"/>
      <c r="AJ137" s="37"/>
      <c r="AK137" s="36"/>
      <c r="AL137" s="48"/>
    </row>
    <row r="138" ht="15.75" customHeight="1">
      <c r="A138" s="29"/>
      <c r="B138" s="29"/>
      <c r="C138" s="22"/>
      <c r="D138" s="22"/>
      <c r="E138" s="22"/>
      <c r="F138" s="171"/>
      <c r="G138" s="164"/>
      <c r="H138" s="164"/>
      <c r="I138" s="22"/>
      <c r="J138" s="29"/>
      <c r="K138" s="29"/>
      <c r="L138" s="29"/>
      <c r="M138" s="66"/>
      <c r="N138" s="164"/>
      <c r="O138" s="47"/>
      <c r="P138" s="100"/>
      <c r="Q138" s="29"/>
      <c r="R138" s="100"/>
      <c r="S138" s="29"/>
      <c r="T138" s="100"/>
      <c r="U138" s="29"/>
      <c r="V138" s="100"/>
      <c r="W138" s="48"/>
      <c r="X138" s="48"/>
      <c r="Y138" s="100"/>
      <c r="Z138" s="48"/>
      <c r="AA138" s="48"/>
      <c r="AB138" s="48"/>
      <c r="AC138" s="48"/>
      <c r="AD138" s="48"/>
      <c r="AE138" s="50"/>
      <c r="AF138" s="48"/>
      <c r="AG138" s="48"/>
      <c r="AH138" s="48"/>
      <c r="AI138" s="48"/>
      <c r="AJ138" s="37"/>
      <c r="AK138" s="36"/>
      <c r="AL138" s="48"/>
    </row>
    <row r="139" ht="15.75" customHeight="1">
      <c r="A139" s="29"/>
      <c r="B139" s="29"/>
      <c r="C139" s="22"/>
      <c r="D139" s="22"/>
      <c r="E139" s="22"/>
      <c r="F139" s="171"/>
      <c r="G139" s="164"/>
      <c r="H139" s="164"/>
      <c r="I139" s="22"/>
      <c r="J139" s="29"/>
      <c r="K139" s="29"/>
      <c r="L139" s="29"/>
      <c r="M139" s="66"/>
      <c r="N139" s="164"/>
      <c r="O139" s="47"/>
      <c r="P139" s="100"/>
      <c r="Q139" s="29"/>
      <c r="R139" s="100"/>
      <c r="S139" s="29"/>
      <c r="T139" s="100"/>
      <c r="U139" s="29"/>
      <c r="V139" s="100"/>
      <c r="W139" s="48"/>
      <c r="X139" s="48"/>
      <c r="Y139" s="100"/>
      <c r="Z139" s="48"/>
      <c r="AA139" s="48"/>
      <c r="AB139" s="48"/>
      <c r="AC139" s="48"/>
      <c r="AD139" s="48"/>
      <c r="AE139" s="50"/>
      <c r="AF139" s="48"/>
      <c r="AG139" s="48"/>
      <c r="AH139" s="48"/>
      <c r="AI139" s="48"/>
      <c r="AJ139" s="37"/>
      <c r="AK139" s="36"/>
      <c r="AL139" s="48"/>
    </row>
    <row r="140" ht="15.75" customHeight="1">
      <c r="A140" s="29"/>
      <c r="B140" s="29"/>
      <c r="C140" s="22"/>
      <c r="D140" s="22"/>
      <c r="E140" s="22"/>
      <c r="F140" s="171"/>
      <c r="G140" s="164"/>
      <c r="H140" s="164"/>
      <c r="I140" s="22"/>
      <c r="J140" s="29"/>
      <c r="K140" s="29"/>
      <c r="L140" s="29"/>
      <c r="M140" s="66"/>
      <c r="N140" s="164"/>
      <c r="O140" s="47"/>
      <c r="P140" s="100"/>
      <c r="Q140" s="29"/>
      <c r="R140" s="100"/>
      <c r="S140" s="29"/>
      <c r="T140" s="100"/>
      <c r="U140" s="29"/>
      <c r="V140" s="100"/>
      <c r="W140" s="48"/>
      <c r="X140" s="48"/>
      <c r="Y140" s="100"/>
      <c r="Z140" s="48"/>
      <c r="AA140" s="48"/>
      <c r="AB140" s="48"/>
      <c r="AC140" s="48"/>
      <c r="AD140" s="48"/>
      <c r="AE140" s="50"/>
      <c r="AF140" s="48"/>
      <c r="AG140" s="48"/>
      <c r="AH140" s="48"/>
      <c r="AI140" s="48"/>
      <c r="AJ140" s="37"/>
      <c r="AK140" s="36"/>
      <c r="AL140" s="48"/>
    </row>
    <row r="141" ht="15.75" customHeight="1">
      <c r="A141" s="29"/>
      <c r="B141" s="29"/>
      <c r="C141" s="22"/>
      <c r="D141" s="22"/>
      <c r="E141" s="22"/>
      <c r="F141" s="171"/>
      <c r="G141" s="164"/>
      <c r="H141" s="164"/>
      <c r="I141" s="22"/>
      <c r="J141" s="29"/>
      <c r="K141" s="29"/>
      <c r="L141" s="29"/>
      <c r="M141" s="66"/>
      <c r="N141" s="164"/>
      <c r="O141" s="47"/>
      <c r="P141" s="100"/>
      <c r="Q141" s="29"/>
      <c r="R141" s="100"/>
      <c r="S141" s="29"/>
      <c r="T141" s="100"/>
      <c r="U141" s="29"/>
      <c r="V141" s="100"/>
      <c r="W141" s="48"/>
      <c r="X141" s="48"/>
      <c r="Y141" s="100"/>
      <c r="Z141" s="48"/>
      <c r="AA141" s="48"/>
      <c r="AB141" s="48"/>
      <c r="AC141" s="48"/>
      <c r="AD141" s="48"/>
      <c r="AE141" s="50"/>
      <c r="AF141" s="48"/>
      <c r="AG141" s="48"/>
      <c r="AH141" s="48"/>
      <c r="AI141" s="48"/>
      <c r="AJ141" s="37"/>
      <c r="AK141" s="36"/>
      <c r="AL141" s="48"/>
    </row>
    <row r="142" ht="15.75" customHeight="1">
      <c r="A142" s="29"/>
      <c r="B142" s="29"/>
      <c r="C142" s="22"/>
      <c r="D142" s="22"/>
      <c r="E142" s="22"/>
      <c r="F142" s="171"/>
      <c r="G142" s="164"/>
      <c r="H142" s="164"/>
      <c r="I142" s="22"/>
      <c r="J142" s="29"/>
      <c r="K142" s="29"/>
      <c r="L142" s="29"/>
      <c r="M142" s="66"/>
      <c r="N142" s="164"/>
      <c r="O142" s="47"/>
      <c r="P142" s="100"/>
      <c r="Q142" s="29"/>
      <c r="R142" s="100"/>
      <c r="S142" s="29"/>
      <c r="T142" s="100"/>
      <c r="U142" s="29"/>
      <c r="V142" s="100"/>
      <c r="W142" s="48"/>
      <c r="X142" s="48"/>
      <c r="Y142" s="100"/>
      <c r="Z142" s="48"/>
      <c r="AA142" s="48"/>
      <c r="AB142" s="48"/>
      <c r="AC142" s="48"/>
      <c r="AD142" s="48"/>
      <c r="AE142" s="50"/>
      <c r="AF142" s="48"/>
      <c r="AG142" s="48"/>
      <c r="AH142" s="48"/>
      <c r="AI142" s="48"/>
      <c r="AJ142" s="37"/>
      <c r="AK142" s="36"/>
      <c r="AL142" s="48"/>
    </row>
    <row r="143" ht="15.75" customHeight="1">
      <c r="A143" s="29"/>
      <c r="B143" s="29"/>
      <c r="C143" s="22"/>
      <c r="D143" s="22"/>
      <c r="E143" s="22"/>
      <c r="F143" s="171"/>
      <c r="G143" s="164"/>
      <c r="H143" s="164"/>
      <c r="I143" s="22"/>
      <c r="J143" s="29"/>
      <c r="K143" s="29"/>
      <c r="L143" s="29"/>
      <c r="M143" s="66"/>
      <c r="N143" s="164"/>
      <c r="O143" s="47"/>
      <c r="P143" s="100"/>
      <c r="Q143" s="29"/>
      <c r="R143" s="100"/>
      <c r="S143" s="29"/>
      <c r="T143" s="100"/>
      <c r="U143" s="29"/>
      <c r="V143" s="100"/>
      <c r="W143" s="48"/>
      <c r="X143" s="48"/>
      <c r="Y143" s="100"/>
      <c r="Z143" s="48"/>
      <c r="AA143" s="48"/>
      <c r="AB143" s="48"/>
      <c r="AC143" s="48"/>
      <c r="AD143" s="48"/>
      <c r="AE143" s="50"/>
      <c r="AF143" s="48"/>
      <c r="AG143" s="48"/>
      <c r="AH143" s="48"/>
      <c r="AI143" s="48"/>
      <c r="AJ143" s="37"/>
      <c r="AK143" s="36"/>
      <c r="AL143" s="48"/>
    </row>
    <row r="144" ht="15.75" customHeight="1">
      <c r="A144" s="29"/>
      <c r="B144" s="29"/>
      <c r="C144" s="22"/>
      <c r="D144" s="22"/>
      <c r="E144" s="22"/>
      <c r="F144" s="171"/>
      <c r="G144" s="164"/>
      <c r="H144" s="164"/>
      <c r="I144" s="22"/>
      <c r="J144" s="29"/>
      <c r="K144" s="29"/>
      <c r="L144" s="29"/>
      <c r="M144" s="66"/>
      <c r="N144" s="164"/>
      <c r="O144" s="47"/>
      <c r="P144" s="100"/>
      <c r="Q144" s="29"/>
      <c r="R144" s="100"/>
      <c r="S144" s="29"/>
      <c r="T144" s="100"/>
      <c r="U144" s="29"/>
      <c r="V144" s="100"/>
      <c r="W144" s="48"/>
      <c r="X144" s="48"/>
      <c r="Y144" s="100"/>
      <c r="Z144" s="48"/>
      <c r="AA144" s="48"/>
      <c r="AB144" s="48"/>
      <c r="AC144" s="48"/>
      <c r="AD144" s="48"/>
      <c r="AE144" s="50"/>
      <c r="AF144" s="48"/>
      <c r="AG144" s="48"/>
      <c r="AH144" s="48"/>
      <c r="AI144" s="48"/>
      <c r="AJ144" s="37"/>
      <c r="AK144" s="36"/>
      <c r="AL144" s="48"/>
    </row>
    <row r="145" ht="15.75" customHeight="1">
      <c r="A145" s="29"/>
      <c r="B145" s="29"/>
      <c r="C145" s="22"/>
      <c r="D145" s="22"/>
      <c r="E145" s="22"/>
      <c r="F145" s="171"/>
      <c r="G145" s="164"/>
      <c r="H145" s="164"/>
      <c r="I145" s="22"/>
      <c r="J145" s="29"/>
      <c r="K145" s="29"/>
      <c r="L145" s="29"/>
      <c r="M145" s="66"/>
      <c r="N145" s="164"/>
      <c r="O145" s="47"/>
      <c r="P145" s="100"/>
      <c r="Q145" s="29"/>
      <c r="R145" s="100"/>
      <c r="S145" s="29"/>
      <c r="T145" s="100"/>
      <c r="U145" s="29"/>
      <c r="V145" s="100"/>
      <c r="W145" s="48"/>
      <c r="X145" s="48"/>
      <c r="Y145" s="100"/>
      <c r="Z145" s="48"/>
      <c r="AA145" s="48"/>
      <c r="AB145" s="48"/>
      <c r="AC145" s="48"/>
      <c r="AD145" s="48"/>
      <c r="AE145" s="50"/>
      <c r="AF145" s="48"/>
      <c r="AG145" s="48"/>
      <c r="AH145" s="48"/>
      <c r="AI145" s="48"/>
      <c r="AJ145" s="37"/>
      <c r="AK145" s="36"/>
      <c r="AL145" s="48"/>
    </row>
    <row r="146" ht="15.75" customHeight="1">
      <c r="A146" s="29"/>
      <c r="B146" s="29"/>
      <c r="C146" s="22"/>
      <c r="D146" s="22"/>
      <c r="E146" s="22"/>
      <c r="F146" s="171"/>
      <c r="G146" s="164"/>
      <c r="H146" s="164"/>
      <c r="I146" s="22"/>
      <c r="J146" s="29"/>
      <c r="K146" s="29"/>
      <c r="L146" s="29"/>
      <c r="M146" s="66"/>
      <c r="N146" s="164"/>
      <c r="O146" s="47"/>
      <c r="P146" s="100"/>
      <c r="Q146" s="29"/>
      <c r="R146" s="100"/>
      <c r="S146" s="29"/>
      <c r="T146" s="100"/>
      <c r="U146" s="29"/>
      <c r="V146" s="100"/>
      <c r="W146" s="48"/>
      <c r="X146" s="48"/>
      <c r="Y146" s="100"/>
      <c r="Z146" s="48"/>
      <c r="AA146" s="48"/>
      <c r="AB146" s="48"/>
      <c r="AC146" s="48"/>
      <c r="AD146" s="48"/>
      <c r="AE146" s="50"/>
      <c r="AF146" s="48"/>
      <c r="AG146" s="48"/>
      <c r="AH146" s="48"/>
      <c r="AI146" s="48"/>
      <c r="AJ146" s="37"/>
      <c r="AK146" s="36"/>
      <c r="AL146" s="48"/>
    </row>
    <row r="147" ht="15.75" customHeight="1">
      <c r="A147" s="29"/>
      <c r="B147" s="29"/>
      <c r="C147" s="22"/>
      <c r="D147" s="22"/>
      <c r="E147" s="22"/>
      <c r="F147" s="171"/>
      <c r="G147" s="164"/>
      <c r="H147" s="164"/>
      <c r="I147" s="22"/>
      <c r="J147" s="29"/>
      <c r="K147" s="29"/>
      <c r="L147" s="29"/>
      <c r="M147" s="66"/>
      <c r="N147" s="164"/>
      <c r="O147" s="47"/>
      <c r="P147" s="100"/>
      <c r="Q147" s="29"/>
      <c r="R147" s="100"/>
      <c r="S147" s="29"/>
      <c r="T147" s="100"/>
      <c r="U147" s="29"/>
      <c r="V147" s="100"/>
      <c r="W147" s="48"/>
      <c r="X147" s="48"/>
      <c r="Y147" s="100"/>
      <c r="Z147" s="48"/>
      <c r="AA147" s="48"/>
      <c r="AB147" s="48"/>
      <c r="AC147" s="48"/>
      <c r="AD147" s="48"/>
      <c r="AE147" s="50"/>
      <c r="AF147" s="48"/>
      <c r="AG147" s="48"/>
      <c r="AH147" s="48"/>
      <c r="AI147" s="48"/>
      <c r="AJ147" s="37"/>
      <c r="AK147" s="36"/>
      <c r="AL147" s="48"/>
    </row>
    <row r="148" ht="15.75" customHeight="1">
      <c r="A148" s="29"/>
      <c r="B148" s="29"/>
      <c r="C148" s="22"/>
      <c r="D148" s="22"/>
      <c r="E148" s="22"/>
      <c r="F148" s="171"/>
      <c r="G148" s="164"/>
      <c r="H148" s="164"/>
      <c r="I148" s="22"/>
      <c r="J148" s="29"/>
      <c r="K148" s="29"/>
      <c r="L148" s="29"/>
      <c r="M148" s="66"/>
      <c r="N148" s="164"/>
      <c r="O148" s="47"/>
      <c r="P148" s="100"/>
      <c r="Q148" s="29"/>
      <c r="R148" s="100"/>
      <c r="S148" s="29"/>
      <c r="T148" s="100"/>
      <c r="U148" s="29"/>
      <c r="V148" s="100"/>
      <c r="W148" s="48"/>
      <c r="X148" s="48"/>
      <c r="Y148" s="100"/>
      <c r="Z148" s="48"/>
      <c r="AA148" s="48"/>
      <c r="AB148" s="48"/>
      <c r="AC148" s="48"/>
      <c r="AD148" s="48"/>
      <c r="AE148" s="50"/>
      <c r="AF148" s="48"/>
      <c r="AG148" s="48"/>
      <c r="AH148" s="48"/>
      <c r="AI148" s="48"/>
      <c r="AJ148" s="37"/>
      <c r="AK148" s="36"/>
      <c r="AL148" s="48"/>
    </row>
    <row r="149" ht="15.75" customHeight="1">
      <c r="A149" s="29"/>
      <c r="B149" s="29"/>
      <c r="C149" s="22"/>
      <c r="D149" s="22"/>
      <c r="E149" s="22"/>
      <c r="F149" s="171"/>
      <c r="G149" s="164"/>
      <c r="H149" s="164"/>
      <c r="I149" s="22"/>
      <c r="J149" s="29"/>
      <c r="K149" s="29"/>
      <c r="L149" s="29"/>
      <c r="M149" s="66"/>
      <c r="N149" s="164"/>
      <c r="O149" s="47"/>
      <c r="P149" s="100"/>
      <c r="Q149" s="29"/>
      <c r="R149" s="100"/>
      <c r="S149" s="29"/>
      <c r="T149" s="100"/>
      <c r="U149" s="29"/>
      <c r="V149" s="100"/>
      <c r="W149" s="48"/>
      <c r="X149" s="48"/>
      <c r="Y149" s="100"/>
      <c r="Z149" s="48"/>
      <c r="AA149" s="48"/>
      <c r="AB149" s="48"/>
      <c r="AC149" s="48"/>
      <c r="AD149" s="48"/>
      <c r="AE149" s="50"/>
      <c r="AF149" s="48"/>
      <c r="AG149" s="48"/>
      <c r="AH149" s="48"/>
      <c r="AI149" s="48"/>
      <c r="AJ149" s="37"/>
      <c r="AK149" s="36"/>
      <c r="AL149" s="48"/>
    </row>
    <row r="150" ht="15.75" customHeight="1">
      <c r="A150" s="29"/>
      <c r="B150" s="29"/>
      <c r="C150" s="22"/>
      <c r="D150" s="22"/>
      <c r="E150" s="22"/>
      <c r="F150" s="171"/>
      <c r="G150" s="164"/>
      <c r="H150" s="164"/>
      <c r="I150" s="22"/>
      <c r="J150" s="29"/>
      <c r="K150" s="29"/>
      <c r="L150" s="29"/>
      <c r="M150" s="66"/>
      <c r="N150" s="164"/>
      <c r="O150" s="47"/>
      <c r="P150" s="100"/>
      <c r="Q150" s="29"/>
      <c r="R150" s="100"/>
      <c r="S150" s="29"/>
      <c r="T150" s="100"/>
      <c r="U150" s="29"/>
      <c r="V150" s="100"/>
      <c r="W150" s="48"/>
      <c r="X150" s="48"/>
      <c r="Y150" s="100"/>
      <c r="Z150" s="48"/>
      <c r="AA150" s="48"/>
      <c r="AB150" s="48"/>
      <c r="AC150" s="48"/>
      <c r="AD150" s="48"/>
      <c r="AE150" s="50"/>
      <c r="AF150" s="48"/>
      <c r="AG150" s="48"/>
      <c r="AH150" s="48"/>
      <c r="AI150" s="48"/>
      <c r="AJ150" s="37"/>
      <c r="AK150" s="36"/>
      <c r="AL150" s="48"/>
    </row>
    <row r="151" ht="15.75" customHeight="1">
      <c r="A151" s="29"/>
      <c r="B151" s="29"/>
      <c r="C151" s="22"/>
      <c r="D151" s="22"/>
      <c r="E151" s="22"/>
      <c r="F151" s="171"/>
      <c r="G151" s="164"/>
      <c r="H151" s="164"/>
      <c r="I151" s="22"/>
      <c r="J151" s="29"/>
      <c r="K151" s="29"/>
      <c r="L151" s="29"/>
      <c r="M151" s="66"/>
      <c r="N151" s="164"/>
      <c r="O151" s="47"/>
      <c r="P151" s="100"/>
      <c r="Q151" s="29"/>
      <c r="R151" s="100"/>
      <c r="S151" s="29"/>
      <c r="T151" s="100"/>
      <c r="U151" s="29"/>
      <c r="V151" s="100"/>
      <c r="W151" s="48"/>
      <c r="X151" s="48"/>
      <c r="Y151" s="100"/>
      <c r="Z151" s="48"/>
      <c r="AA151" s="48"/>
      <c r="AB151" s="48"/>
      <c r="AC151" s="48"/>
      <c r="AD151" s="48"/>
      <c r="AE151" s="50"/>
      <c r="AF151" s="48"/>
      <c r="AG151" s="48"/>
      <c r="AH151" s="48"/>
      <c r="AI151" s="48"/>
      <c r="AJ151" s="37"/>
      <c r="AK151" s="36"/>
      <c r="AL151" s="48"/>
    </row>
    <row r="152" ht="15.75" customHeight="1">
      <c r="A152" s="29"/>
      <c r="B152" s="29"/>
      <c r="C152" s="22"/>
      <c r="D152" s="22"/>
      <c r="E152" s="22"/>
      <c r="F152" s="171"/>
      <c r="G152" s="164"/>
      <c r="H152" s="164"/>
      <c r="I152" s="22"/>
      <c r="J152" s="29"/>
      <c r="K152" s="29"/>
      <c r="L152" s="29"/>
      <c r="M152" s="66"/>
      <c r="N152" s="164"/>
      <c r="O152" s="47"/>
      <c r="P152" s="100"/>
      <c r="Q152" s="29"/>
      <c r="R152" s="100"/>
      <c r="S152" s="29"/>
      <c r="T152" s="100"/>
      <c r="U152" s="29"/>
      <c r="V152" s="100"/>
      <c r="W152" s="48"/>
      <c r="X152" s="48"/>
      <c r="Y152" s="100"/>
      <c r="Z152" s="48"/>
      <c r="AA152" s="48"/>
      <c r="AB152" s="48"/>
      <c r="AC152" s="48"/>
      <c r="AD152" s="48"/>
      <c r="AE152" s="50"/>
      <c r="AF152" s="48"/>
      <c r="AG152" s="48"/>
      <c r="AH152" s="48"/>
      <c r="AI152" s="48"/>
      <c r="AJ152" s="37"/>
      <c r="AK152" s="36"/>
      <c r="AL152" s="48"/>
    </row>
    <row r="153" ht="15.75" customHeight="1">
      <c r="A153" s="29"/>
      <c r="B153" s="29"/>
      <c r="C153" s="22"/>
      <c r="D153" s="22"/>
      <c r="E153" s="22"/>
      <c r="F153" s="171"/>
      <c r="G153" s="164"/>
      <c r="H153" s="164"/>
      <c r="I153" s="22"/>
      <c r="J153" s="29"/>
      <c r="K153" s="29"/>
      <c r="L153" s="29"/>
      <c r="M153" s="66"/>
      <c r="N153" s="164"/>
      <c r="O153" s="47"/>
      <c r="P153" s="100"/>
      <c r="Q153" s="29"/>
      <c r="R153" s="100"/>
      <c r="S153" s="29"/>
      <c r="T153" s="100"/>
      <c r="U153" s="29"/>
      <c r="V153" s="100"/>
      <c r="W153" s="48"/>
      <c r="X153" s="48"/>
      <c r="Y153" s="100"/>
      <c r="Z153" s="48"/>
      <c r="AA153" s="48"/>
      <c r="AB153" s="48"/>
      <c r="AC153" s="48"/>
      <c r="AD153" s="48"/>
      <c r="AE153" s="50"/>
      <c r="AF153" s="48"/>
      <c r="AG153" s="48"/>
      <c r="AH153" s="48"/>
      <c r="AI153" s="48"/>
      <c r="AJ153" s="37"/>
      <c r="AK153" s="36"/>
      <c r="AL153" s="48"/>
    </row>
    <row r="154" ht="15.75" customHeight="1">
      <c r="A154" s="29"/>
      <c r="B154" s="29"/>
      <c r="C154" s="22"/>
      <c r="D154" s="22"/>
      <c r="E154" s="22"/>
      <c r="F154" s="171"/>
      <c r="G154" s="164"/>
      <c r="H154" s="164"/>
      <c r="I154" s="22"/>
      <c r="J154" s="29"/>
      <c r="K154" s="29"/>
      <c r="L154" s="29"/>
      <c r="M154" s="66"/>
      <c r="N154" s="164"/>
      <c r="O154" s="47"/>
      <c r="P154" s="100"/>
      <c r="Q154" s="29"/>
      <c r="R154" s="100"/>
      <c r="S154" s="29"/>
      <c r="T154" s="100"/>
      <c r="U154" s="29"/>
      <c r="V154" s="100"/>
      <c r="W154" s="48"/>
      <c r="X154" s="48"/>
      <c r="Y154" s="100"/>
      <c r="Z154" s="48"/>
      <c r="AA154" s="48"/>
      <c r="AB154" s="48"/>
      <c r="AC154" s="48"/>
      <c r="AD154" s="48"/>
      <c r="AE154" s="50"/>
      <c r="AF154" s="48"/>
      <c r="AG154" s="48"/>
      <c r="AH154" s="48"/>
      <c r="AI154" s="48"/>
      <c r="AJ154" s="37"/>
      <c r="AK154" s="36"/>
      <c r="AL154" s="48"/>
    </row>
    <row r="155" ht="15.75" customHeight="1">
      <c r="A155" s="29"/>
      <c r="B155" s="29"/>
      <c r="C155" s="22"/>
      <c r="D155" s="22"/>
      <c r="E155" s="22"/>
      <c r="F155" s="171"/>
      <c r="G155" s="164"/>
      <c r="H155" s="164"/>
      <c r="I155" s="22"/>
      <c r="J155" s="29"/>
      <c r="K155" s="29"/>
      <c r="L155" s="29"/>
      <c r="M155" s="66"/>
      <c r="N155" s="164"/>
      <c r="O155" s="47"/>
      <c r="P155" s="100"/>
      <c r="Q155" s="29"/>
      <c r="R155" s="100"/>
      <c r="S155" s="29"/>
      <c r="T155" s="100"/>
      <c r="U155" s="29"/>
      <c r="V155" s="100"/>
      <c r="W155" s="48"/>
      <c r="X155" s="48"/>
      <c r="Y155" s="100"/>
      <c r="Z155" s="48"/>
      <c r="AA155" s="48"/>
      <c r="AB155" s="48"/>
      <c r="AC155" s="48"/>
      <c r="AD155" s="48"/>
      <c r="AE155" s="50"/>
      <c r="AF155" s="48"/>
      <c r="AG155" s="48"/>
      <c r="AH155" s="48"/>
      <c r="AI155" s="48"/>
      <c r="AJ155" s="37"/>
      <c r="AK155" s="36"/>
      <c r="AL155" s="48"/>
    </row>
    <row r="156" ht="15.75" customHeight="1">
      <c r="A156" s="29"/>
      <c r="B156" s="29"/>
      <c r="C156" s="22"/>
      <c r="D156" s="22"/>
      <c r="E156" s="22"/>
      <c r="F156" s="171"/>
      <c r="G156" s="164"/>
      <c r="H156" s="164"/>
      <c r="I156" s="22"/>
      <c r="J156" s="29"/>
      <c r="K156" s="29"/>
      <c r="L156" s="29"/>
      <c r="M156" s="66"/>
      <c r="N156" s="164"/>
      <c r="O156" s="47"/>
      <c r="P156" s="100"/>
      <c r="Q156" s="29"/>
      <c r="R156" s="100"/>
      <c r="S156" s="29"/>
      <c r="T156" s="100"/>
      <c r="U156" s="29"/>
      <c r="V156" s="100"/>
      <c r="W156" s="48"/>
      <c r="X156" s="48"/>
      <c r="Y156" s="100"/>
      <c r="Z156" s="48"/>
      <c r="AA156" s="48"/>
      <c r="AB156" s="48"/>
      <c r="AC156" s="48"/>
      <c r="AD156" s="48"/>
      <c r="AE156" s="50"/>
      <c r="AF156" s="48"/>
      <c r="AG156" s="48"/>
      <c r="AH156" s="48"/>
      <c r="AI156" s="48"/>
      <c r="AJ156" s="37"/>
      <c r="AK156" s="36"/>
      <c r="AL156" s="48"/>
    </row>
    <row r="157" ht="15.75" customHeight="1">
      <c r="A157" s="29"/>
      <c r="B157" s="29"/>
      <c r="C157" s="22"/>
      <c r="D157" s="22"/>
      <c r="E157" s="22"/>
      <c r="F157" s="171"/>
      <c r="G157" s="164"/>
      <c r="H157" s="164"/>
      <c r="I157" s="22"/>
      <c r="J157" s="29"/>
      <c r="K157" s="29"/>
      <c r="L157" s="29"/>
      <c r="M157" s="66"/>
      <c r="N157" s="164"/>
      <c r="O157" s="47"/>
      <c r="P157" s="100"/>
      <c r="Q157" s="29"/>
      <c r="R157" s="100"/>
      <c r="S157" s="29"/>
      <c r="T157" s="100"/>
      <c r="U157" s="29"/>
      <c r="V157" s="100"/>
      <c r="W157" s="48"/>
      <c r="X157" s="48"/>
      <c r="Y157" s="100"/>
      <c r="Z157" s="48"/>
      <c r="AA157" s="48"/>
      <c r="AB157" s="48"/>
      <c r="AC157" s="48"/>
      <c r="AD157" s="48"/>
      <c r="AE157" s="50"/>
      <c r="AF157" s="48"/>
      <c r="AG157" s="48"/>
      <c r="AH157" s="48"/>
      <c r="AI157" s="48"/>
      <c r="AJ157" s="37"/>
      <c r="AK157" s="36"/>
      <c r="AL157" s="48"/>
    </row>
    <row r="158" ht="15.75" customHeight="1">
      <c r="A158" s="29"/>
      <c r="B158" s="29"/>
      <c r="C158" s="22"/>
      <c r="D158" s="22"/>
      <c r="E158" s="22"/>
      <c r="F158" s="171"/>
      <c r="G158" s="164"/>
      <c r="H158" s="164"/>
      <c r="I158" s="22"/>
      <c r="J158" s="29"/>
      <c r="K158" s="29"/>
      <c r="L158" s="29"/>
      <c r="M158" s="66"/>
      <c r="N158" s="164"/>
      <c r="O158" s="47"/>
      <c r="P158" s="100"/>
      <c r="Q158" s="29"/>
      <c r="R158" s="100"/>
      <c r="S158" s="29"/>
      <c r="T158" s="100"/>
      <c r="U158" s="29"/>
      <c r="V158" s="100"/>
      <c r="W158" s="48"/>
      <c r="X158" s="48"/>
      <c r="Y158" s="100"/>
      <c r="Z158" s="48"/>
      <c r="AA158" s="48"/>
      <c r="AB158" s="48"/>
      <c r="AC158" s="48"/>
      <c r="AD158" s="48"/>
      <c r="AE158" s="50"/>
      <c r="AF158" s="48"/>
      <c r="AG158" s="48"/>
      <c r="AH158" s="48"/>
      <c r="AI158" s="48"/>
      <c r="AJ158" s="37"/>
      <c r="AK158" s="36"/>
      <c r="AL158" s="48"/>
    </row>
    <row r="159" ht="15.75" customHeight="1">
      <c r="A159" s="29"/>
      <c r="B159" s="29"/>
      <c r="C159" s="22"/>
      <c r="D159" s="22"/>
      <c r="E159" s="22"/>
      <c r="F159" s="171"/>
      <c r="G159" s="164"/>
      <c r="H159" s="164"/>
      <c r="I159" s="22"/>
      <c r="J159" s="29"/>
      <c r="K159" s="29"/>
      <c r="L159" s="29"/>
      <c r="M159" s="66"/>
      <c r="N159" s="164"/>
      <c r="O159" s="47"/>
      <c r="P159" s="100"/>
      <c r="Q159" s="29"/>
      <c r="R159" s="100"/>
      <c r="S159" s="29"/>
      <c r="T159" s="100"/>
      <c r="U159" s="29"/>
      <c r="V159" s="100"/>
      <c r="W159" s="48"/>
      <c r="X159" s="48"/>
      <c r="Y159" s="100"/>
      <c r="Z159" s="48"/>
      <c r="AA159" s="48"/>
      <c r="AB159" s="48"/>
      <c r="AC159" s="48"/>
      <c r="AD159" s="48"/>
      <c r="AE159" s="50"/>
      <c r="AF159" s="48"/>
      <c r="AG159" s="48"/>
      <c r="AH159" s="48"/>
      <c r="AI159" s="48"/>
      <c r="AJ159" s="37"/>
      <c r="AK159" s="36"/>
      <c r="AL159" s="48"/>
    </row>
    <row r="160" ht="15.75" customHeight="1">
      <c r="A160" s="29"/>
      <c r="B160" s="29"/>
      <c r="C160" s="22"/>
      <c r="D160" s="22"/>
      <c r="E160" s="22"/>
      <c r="F160" s="171"/>
      <c r="G160" s="164"/>
      <c r="H160" s="164"/>
      <c r="I160" s="22"/>
      <c r="J160" s="29"/>
      <c r="K160" s="29"/>
      <c r="L160" s="29"/>
      <c r="M160" s="66"/>
      <c r="N160" s="164"/>
      <c r="O160" s="47"/>
      <c r="P160" s="100"/>
      <c r="Q160" s="29"/>
      <c r="R160" s="100"/>
      <c r="S160" s="29"/>
      <c r="T160" s="100"/>
      <c r="U160" s="29"/>
      <c r="V160" s="100"/>
      <c r="W160" s="48"/>
      <c r="X160" s="48"/>
      <c r="Y160" s="100"/>
      <c r="Z160" s="48"/>
      <c r="AA160" s="48"/>
      <c r="AB160" s="48"/>
      <c r="AC160" s="48"/>
      <c r="AD160" s="48"/>
      <c r="AE160" s="50"/>
      <c r="AF160" s="48"/>
      <c r="AG160" s="48"/>
      <c r="AH160" s="48"/>
      <c r="AI160" s="48"/>
      <c r="AJ160" s="37"/>
      <c r="AK160" s="36"/>
      <c r="AL160" s="48"/>
    </row>
    <row r="161" ht="15.75" customHeight="1">
      <c r="A161" s="29"/>
      <c r="B161" s="29"/>
      <c r="C161" s="22"/>
      <c r="D161" s="22"/>
      <c r="E161" s="22"/>
      <c r="F161" s="171"/>
      <c r="G161" s="164"/>
      <c r="H161" s="164"/>
      <c r="I161" s="22"/>
      <c r="J161" s="29"/>
      <c r="K161" s="29"/>
      <c r="L161" s="29"/>
      <c r="M161" s="66"/>
      <c r="N161" s="164"/>
      <c r="O161" s="47"/>
      <c r="P161" s="100"/>
      <c r="Q161" s="29"/>
      <c r="R161" s="100"/>
      <c r="S161" s="29"/>
      <c r="T161" s="100"/>
      <c r="U161" s="29"/>
      <c r="V161" s="100"/>
      <c r="W161" s="48"/>
      <c r="X161" s="48"/>
      <c r="Y161" s="100"/>
      <c r="Z161" s="48"/>
      <c r="AA161" s="48"/>
      <c r="AB161" s="48"/>
      <c r="AC161" s="48"/>
      <c r="AD161" s="48"/>
      <c r="AE161" s="50"/>
      <c r="AF161" s="48"/>
      <c r="AG161" s="48"/>
      <c r="AH161" s="48"/>
      <c r="AI161" s="48"/>
      <c r="AJ161" s="37"/>
      <c r="AK161" s="36"/>
      <c r="AL161" s="48"/>
    </row>
    <row r="162" ht="15.75" customHeight="1">
      <c r="A162" s="29"/>
      <c r="B162" s="29"/>
      <c r="C162" s="22"/>
      <c r="D162" s="22"/>
      <c r="E162" s="22"/>
      <c r="F162" s="171"/>
      <c r="G162" s="164"/>
      <c r="H162" s="164"/>
      <c r="I162" s="22"/>
      <c r="J162" s="29"/>
      <c r="K162" s="29"/>
      <c r="L162" s="29"/>
      <c r="M162" s="66"/>
      <c r="N162" s="164"/>
      <c r="O162" s="47"/>
      <c r="P162" s="100"/>
      <c r="Q162" s="29"/>
      <c r="R162" s="100"/>
      <c r="S162" s="29"/>
      <c r="T162" s="100"/>
      <c r="U162" s="29"/>
      <c r="V162" s="100"/>
      <c r="W162" s="48"/>
      <c r="X162" s="48"/>
      <c r="Y162" s="100"/>
      <c r="Z162" s="48"/>
      <c r="AA162" s="48"/>
      <c r="AB162" s="48"/>
      <c r="AC162" s="48"/>
      <c r="AD162" s="48"/>
      <c r="AE162" s="50"/>
      <c r="AF162" s="48"/>
      <c r="AG162" s="48"/>
      <c r="AH162" s="48"/>
      <c r="AI162" s="48"/>
      <c r="AJ162" s="37"/>
      <c r="AK162" s="36"/>
      <c r="AL162" s="48"/>
    </row>
    <row r="163" ht="15.75" customHeight="1">
      <c r="A163" s="29"/>
      <c r="B163" s="29"/>
      <c r="C163" s="22"/>
      <c r="D163" s="22"/>
      <c r="E163" s="22"/>
      <c r="F163" s="171"/>
      <c r="G163" s="164"/>
      <c r="H163" s="164"/>
      <c r="I163" s="22"/>
      <c r="J163" s="29"/>
      <c r="K163" s="29"/>
      <c r="L163" s="29"/>
      <c r="M163" s="66"/>
      <c r="N163" s="164"/>
      <c r="O163" s="47"/>
      <c r="P163" s="100"/>
      <c r="Q163" s="29"/>
      <c r="R163" s="100"/>
      <c r="S163" s="29"/>
      <c r="T163" s="100"/>
      <c r="U163" s="29"/>
      <c r="V163" s="100"/>
      <c r="W163" s="48"/>
      <c r="X163" s="48"/>
      <c r="Y163" s="100"/>
      <c r="Z163" s="48"/>
      <c r="AA163" s="48"/>
      <c r="AB163" s="48"/>
      <c r="AC163" s="48"/>
      <c r="AD163" s="48"/>
      <c r="AE163" s="50"/>
      <c r="AF163" s="48"/>
      <c r="AG163" s="48"/>
      <c r="AH163" s="48"/>
      <c r="AI163" s="48"/>
      <c r="AJ163" s="37"/>
      <c r="AK163" s="36"/>
      <c r="AL163" s="48"/>
    </row>
    <row r="164" ht="15.75" customHeight="1">
      <c r="A164" s="29"/>
      <c r="B164" s="29"/>
      <c r="C164" s="22"/>
      <c r="D164" s="22"/>
      <c r="E164" s="22"/>
      <c r="F164" s="171"/>
      <c r="G164" s="164"/>
      <c r="H164" s="164"/>
      <c r="I164" s="22"/>
      <c r="J164" s="29"/>
      <c r="K164" s="29"/>
      <c r="L164" s="29"/>
      <c r="M164" s="66"/>
      <c r="N164" s="164"/>
      <c r="O164" s="47"/>
      <c r="P164" s="100"/>
      <c r="Q164" s="29"/>
      <c r="R164" s="100"/>
      <c r="S164" s="29"/>
      <c r="T164" s="100"/>
      <c r="U164" s="29"/>
      <c r="V164" s="100"/>
      <c r="W164" s="48"/>
      <c r="X164" s="48"/>
      <c r="Y164" s="100"/>
      <c r="Z164" s="48"/>
      <c r="AA164" s="48"/>
      <c r="AB164" s="48"/>
      <c r="AC164" s="48"/>
      <c r="AD164" s="48"/>
      <c r="AE164" s="50"/>
      <c r="AF164" s="48"/>
      <c r="AG164" s="48"/>
      <c r="AH164" s="48"/>
      <c r="AI164" s="48"/>
      <c r="AJ164" s="37"/>
      <c r="AK164" s="36"/>
      <c r="AL164" s="48"/>
    </row>
    <row r="165" ht="15.75" customHeight="1">
      <c r="A165" s="29"/>
      <c r="B165" s="29"/>
      <c r="C165" s="22"/>
      <c r="D165" s="22"/>
      <c r="E165" s="22"/>
      <c r="F165" s="171"/>
      <c r="G165" s="164"/>
      <c r="H165" s="164"/>
      <c r="I165" s="22"/>
      <c r="J165" s="29"/>
      <c r="K165" s="29"/>
      <c r="L165" s="29"/>
      <c r="M165" s="66"/>
      <c r="N165" s="164"/>
      <c r="O165" s="47"/>
      <c r="P165" s="100"/>
      <c r="Q165" s="29"/>
      <c r="R165" s="100"/>
      <c r="S165" s="29"/>
      <c r="T165" s="100"/>
      <c r="U165" s="29"/>
      <c r="V165" s="100"/>
      <c r="W165" s="48"/>
      <c r="X165" s="48"/>
      <c r="Y165" s="100"/>
      <c r="Z165" s="48"/>
      <c r="AA165" s="48"/>
      <c r="AB165" s="48"/>
      <c r="AC165" s="48"/>
      <c r="AD165" s="48"/>
      <c r="AE165" s="50"/>
      <c r="AF165" s="48"/>
      <c r="AG165" s="48"/>
      <c r="AH165" s="48"/>
      <c r="AI165" s="48"/>
      <c r="AJ165" s="37"/>
      <c r="AK165" s="36"/>
      <c r="AL165" s="48"/>
    </row>
    <row r="166" ht="15.75" customHeight="1">
      <c r="A166" s="29"/>
      <c r="B166" s="29"/>
      <c r="C166" s="22"/>
      <c r="D166" s="22"/>
      <c r="E166" s="22"/>
      <c r="F166" s="171"/>
      <c r="G166" s="164"/>
      <c r="H166" s="164"/>
      <c r="I166" s="22"/>
      <c r="J166" s="29"/>
      <c r="K166" s="29"/>
      <c r="L166" s="29"/>
      <c r="M166" s="66"/>
      <c r="N166" s="164"/>
      <c r="O166" s="47"/>
      <c r="P166" s="100"/>
      <c r="Q166" s="29"/>
      <c r="R166" s="100"/>
      <c r="S166" s="29"/>
      <c r="T166" s="100"/>
      <c r="U166" s="29"/>
      <c r="V166" s="100"/>
      <c r="W166" s="48"/>
      <c r="X166" s="48"/>
      <c r="Y166" s="100"/>
      <c r="Z166" s="48"/>
      <c r="AA166" s="48"/>
      <c r="AB166" s="48"/>
      <c r="AC166" s="48"/>
      <c r="AD166" s="48"/>
      <c r="AE166" s="50"/>
      <c r="AF166" s="48"/>
      <c r="AG166" s="48"/>
      <c r="AH166" s="48"/>
      <c r="AI166" s="48"/>
      <c r="AJ166" s="37"/>
      <c r="AK166" s="36"/>
      <c r="AL166" s="48"/>
    </row>
    <row r="167" ht="15.75" customHeight="1">
      <c r="A167" s="29"/>
      <c r="B167" s="29"/>
      <c r="C167" s="22"/>
      <c r="D167" s="22"/>
      <c r="E167" s="22"/>
      <c r="F167" s="171"/>
      <c r="G167" s="164"/>
      <c r="H167" s="164"/>
      <c r="I167" s="22"/>
      <c r="J167" s="29"/>
      <c r="K167" s="29"/>
      <c r="L167" s="29"/>
      <c r="M167" s="66"/>
      <c r="N167" s="164"/>
      <c r="O167" s="47"/>
      <c r="P167" s="100"/>
      <c r="Q167" s="29"/>
      <c r="R167" s="100"/>
      <c r="S167" s="29"/>
      <c r="T167" s="100"/>
      <c r="U167" s="29"/>
      <c r="V167" s="100"/>
      <c r="W167" s="48"/>
      <c r="X167" s="48"/>
      <c r="Y167" s="100"/>
      <c r="Z167" s="48"/>
      <c r="AA167" s="48"/>
      <c r="AB167" s="48"/>
      <c r="AC167" s="48"/>
      <c r="AD167" s="48"/>
      <c r="AE167" s="50"/>
      <c r="AF167" s="48"/>
      <c r="AG167" s="48"/>
      <c r="AH167" s="48"/>
      <c r="AI167" s="48"/>
      <c r="AJ167" s="37"/>
      <c r="AK167" s="36"/>
      <c r="AL167" s="48"/>
    </row>
    <row r="168" ht="15.75" customHeight="1">
      <c r="A168" s="29"/>
      <c r="B168" s="29"/>
      <c r="C168" s="22"/>
      <c r="D168" s="22"/>
      <c r="E168" s="22"/>
      <c r="F168" s="171"/>
      <c r="G168" s="164"/>
      <c r="H168" s="164"/>
      <c r="I168" s="22"/>
      <c r="J168" s="29"/>
      <c r="K168" s="29"/>
      <c r="L168" s="29"/>
      <c r="M168" s="66"/>
      <c r="N168" s="164"/>
      <c r="O168" s="47"/>
      <c r="P168" s="100"/>
      <c r="Q168" s="29"/>
      <c r="R168" s="100"/>
      <c r="S168" s="29"/>
      <c r="T168" s="100"/>
      <c r="U168" s="29"/>
      <c r="V168" s="100"/>
      <c r="W168" s="48"/>
      <c r="X168" s="48"/>
      <c r="Y168" s="100"/>
      <c r="Z168" s="48"/>
      <c r="AA168" s="48"/>
      <c r="AB168" s="48"/>
      <c r="AC168" s="48"/>
      <c r="AD168" s="48"/>
      <c r="AE168" s="50"/>
      <c r="AF168" s="48"/>
      <c r="AG168" s="48"/>
      <c r="AH168" s="48"/>
      <c r="AI168" s="48"/>
      <c r="AJ168" s="37"/>
      <c r="AK168" s="36"/>
      <c r="AL168" s="48"/>
    </row>
    <row r="169" ht="15.75" customHeight="1">
      <c r="A169" s="29"/>
      <c r="B169" s="29"/>
      <c r="C169" s="22"/>
      <c r="D169" s="22"/>
      <c r="E169" s="22"/>
      <c r="F169" s="171"/>
      <c r="G169" s="164"/>
      <c r="H169" s="164"/>
      <c r="I169" s="22"/>
      <c r="J169" s="29"/>
      <c r="K169" s="29"/>
      <c r="L169" s="29"/>
      <c r="M169" s="66"/>
      <c r="N169" s="164"/>
      <c r="O169" s="47"/>
      <c r="P169" s="100"/>
      <c r="Q169" s="29"/>
      <c r="R169" s="100"/>
      <c r="S169" s="29"/>
      <c r="T169" s="100"/>
      <c r="U169" s="29"/>
      <c r="V169" s="100"/>
      <c r="W169" s="48"/>
      <c r="X169" s="48"/>
      <c r="Y169" s="100"/>
      <c r="Z169" s="48"/>
      <c r="AA169" s="48"/>
      <c r="AB169" s="48"/>
      <c r="AC169" s="48"/>
      <c r="AD169" s="48"/>
      <c r="AE169" s="50"/>
      <c r="AF169" s="48"/>
      <c r="AG169" s="48"/>
      <c r="AH169" s="48"/>
      <c r="AI169" s="48"/>
      <c r="AJ169" s="37"/>
      <c r="AK169" s="36"/>
      <c r="AL169" s="48"/>
    </row>
    <row r="170" ht="15.75" customHeight="1">
      <c r="A170" s="29"/>
      <c r="B170" s="29"/>
      <c r="C170" s="22"/>
      <c r="D170" s="22"/>
      <c r="E170" s="22"/>
      <c r="F170" s="171"/>
      <c r="G170" s="164"/>
      <c r="H170" s="164"/>
      <c r="I170" s="22"/>
      <c r="J170" s="29"/>
      <c r="K170" s="29"/>
      <c r="L170" s="29"/>
      <c r="M170" s="66"/>
      <c r="N170" s="164"/>
      <c r="O170" s="47"/>
      <c r="P170" s="100"/>
      <c r="Q170" s="29"/>
      <c r="R170" s="100"/>
      <c r="S170" s="29"/>
      <c r="T170" s="100"/>
      <c r="U170" s="29"/>
      <c r="V170" s="100"/>
      <c r="W170" s="48"/>
      <c r="X170" s="48"/>
      <c r="Y170" s="100"/>
      <c r="Z170" s="48"/>
      <c r="AA170" s="48"/>
      <c r="AB170" s="48"/>
      <c r="AC170" s="48"/>
      <c r="AD170" s="48"/>
      <c r="AE170" s="50"/>
      <c r="AF170" s="48"/>
      <c r="AG170" s="48"/>
      <c r="AH170" s="48"/>
      <c r="AI170" s="48"/>
      <c r="AJ170" s="37"/>
      <c r="AK170" s="36"/>
      <c r="AL170" s="48"/>
    </row>
    <row r="171" ht="15.75" customHeight="1">
      <c r="A171" s="29"/>
      <c r="B171" s="29"/>
      <c r="C171" s="22"/>
      <c r="D171" s="22"/>
      <c r="E171" s="22"/>
      <c r="F171" s="171"/>
      <c r="G171" s="164"/>
      <c r="H171" s="164"/>
      <c r="I171" s="22"/>
      <c r="J171" s="29"/>
      <c r="K171" s="29"/>
      <c r="L171" s="29"/>
      <c r="M171" s="66"/>
      <c r="N171" s="164"/>
      <c r="O171" s="47"/>
      <c r="P171" s="100"/>
      <c r="Q171" s="29"/>
      <c r="R171" s="100"/>
      <c r="S171" s="29"/>
      <c r="T171" s="100"/>
      <c r="U171" s="29"/>
      <c r="V171" s="100"/>
      <c r="W171" s="48"/>
      <c r="X171" s="48"/>
      <c r="Y171" s="100"/>
      <c r="Z171" s="48"/>
      <c r="AA171" s="48"/>
      <c r="AB171" s="48"/>
      <c r="AC171" s="48"/>
      <c r="AD171" s="48"/>
      <c r="AE171" s="50"/>
      <c r="AF171" s="48"/>
      <c r="AG171" s="48"/>
      <c r="AH171" s="48"/>
      <c r="AI171" s="48"/>
      <c r="AJ171" s="37"/>
      <c r="AK171" s="36"/>
      <c r="AL171" s="48"/>
    </row>
    <row r="172" ht="15.75" customHeight="1">
      <c r="A172" s="29"/>
      <c r="B172" s="29"/>
      <c r="C172" s="22"/>
      <c r="D172" s="22"/>
      <c r="E172" s="22"/>
      <c r="F172" s="171"/>
      <c r="G172" s="164"/>
      <c r="H172" s="164"/>
      <c r="I172" s="22"/>
      <c r="J172" s="29"/>
      <c r="K172" s="29"/>
      <c r="L172" s="29"/>
      <c r="M172" s="66"/>
      <c r="N172" s="164"/>
      <c r="O172" s="47"/>
      <c r="P172" s="100"/>
      <c r="Q172" s="29"/>
      <c r="R172" s="100"/>
      <c r="S172" s="29"/>
      <c r="T172" s="100"/>
      <c r="U172" s="29"/>
      <c r="V172" s="100"/>
      <c r="W172" s="48"/>
      <c r="X172" s="48"/>
      <c r="Y172" s="100"/>
      <c r="Z172" s="48"/>
      <c r="AA172" s="48"/>
      <c r="AB172" s="48"/>
      <c r="AC172" s="48"/>
      <c r="AD172" s="48"/>
      <c r="AE172" s="50"/>
      <c r="AF172" s="48"/>
      <c r="AG172" s="48"/>
      <c r="AH172" s="48"/>
      <c r="AI172" s="48"/>
      <c r="AJ172" s="37"/>
      <c r="AK172" s="36"/>
      <c r="AL172" s="48"/>
    </row>
    <row r="173" ht="15.75" customHeight="1">
      <c r="A173" s="29"/>
      <c r="B173" s="29"/>
      <c r="C173" s="22"/>
      <c r="D173" s="22"/>
      <c r="E173" s="22"/>
      <c r="F173" s="171"/>
      <c r="G173" s="164"/>
      <c r="H173" s="164"/>
      <c r="I173" s="22"/>
      <c r="J173" s="29"/>
      <c r="K173" s="29"/>
      <c r="L173" s="29"/>
      <c r="M173" s="66"/>
      <c r="N173" s="164"/>
      <c r="O173" s="47"/>
      <c r="P173" s="100"/>
      <c r="Q173" s="29"/>
      <c r="R173" s="100"/>
      <c r="S173" s="29"/>
      <c r="T173" s="100"/>
      <c r="U173" s="29"/>
      <c r="V173" s="100"/>
      <c r="W173" s="48"/>
      <c r="X173" s="48"/>
      <c r="Y173" s="100"/>
      <c r="Z173" s="48"/>
      <c r="AA173" s="48"/>
      <c r="AB173" s="48"/>
      <c r="AC173" s="48"/>
      <c r="AD173" s="48"/>
      <c r="AE173" s="50"/>
      <c r="AF173" s="48"/>
      <c r="AG173" s="48"/>
      <c r="AH173" s="48"/>
      <c r="AI173" s="48"/>
      <c r="AJ173" s="37"/>
      <c r="AK173" s="36"/>
      <c r="AL173" s="48"/>
    </row>
    <row r="174" ht="15.75" customHeight="1">
      <c r="A174" s="29"/>
      <c r="B174" s="29"/>
      <c r="C174" s="22"/>
      <c r="D174" s="22"/>
      <c r="E174" s="22"/>
      <c r="F174" s="171"/>
      <c r="G174" s="164"/>
      <c r="H174" s="164"/>
      <c r="I174" s="22"/>
      <c r="J174" s="29"/>
      <c r="K174" s="29"/>
      <c r="L174" s="29"/>
      <c r="M174" s="66"/>
      <c r="N174" s="164"/>
      <c r="O174" s="47"/>
      <c r="P174" s="100"/>
      <c r="Q174" s="29"/>
      <c r="R174" s="100"/>
      <c r="S174" s="29"/>
      <c r="T174" s="100"/>
      <c r="U174" s="29"/>
      <c r="V174" s="100"/>
      <c r="W174" s="48"/>
      <c r="X174" s="48"/>
      <c r="Y174" s="100"/>
      <c r="Z174" s="48"/>
      <c r="AA174" s="48"/>
      <c r="AB174" s="48"/>
      <c r="AC174" s="48"/>
      <c r="AD174" s="48"/>
      <c r="AE174" s="50"/>
      <c r="AF174" s="48"/>
      <c r="AG174" s="48"/>
      <c r="AH174" s="48"/>
      <c r="AI174" s="48"/>
      <c r="AJ174" s="37"/>
      <c r="AK174" s="36"/>
      <c r="AL174" s="48"/>
    </row>
    <row r="175" ht="15.75" customHeight="1">
      <c r="A175" s="29"/>
      <c r="B175" s="29"/>
      <c r="C175" s="22"/>
      <c r="D175" s="22"/>
      <c r="E175" s="22"/>
      <c r="F175" s="171"/>
      <c r="G175" s="164"/>
      <c r="H175" s="164"/>
      <c r="I175" s="22"/>
      <c r="J175" s="29"/>
      <c r="K175" s="29"/>
      <c r="L175" s="29"/>
      <c r="M175" s="66"/>
      <c r="N175" s="164"/>
      <c r="O175" s="47"/>
      <c r="P175" s="100"/>
      <c r="Q175" s="29"/>
      <c r="R175" s="100"/>
      <c r="S175" s="29"/>
      <c r="T175" s="100"/>
      <c r="U175" s="29"/>
      <c r="V175" s="100"/>
      <c r="W175" s="48"/>
      <c r="X175" s="48"/>
      <c r="Y175" s="100"/>
      <c r="Z175" s="48"/>
      <c r="AA175" s="48"/>
      <c r="AB175" s="48"/>
      <c r="AC175" s="48"/>
      <c r="AD175" s="48"/>
      <c r="AE175" s="50"/>
      <c r="AF175" s="48"/>
      <c r="AG175" s="48"/>
      <c r="AH175" s="48"/>
      <c r="AI175" s="48"/>
      <c r="AJ175" s="37"/>
      <c r="AK175" s="36"/>
      <c r="AL175" s="48"/>
    </row>
    <row r="176" ht="15.75" customHeight="1">
      <c r="A176" s="29"/>
      <c r="B176" s="29"/>
      <c r="C176" s="22"/>
      <c r="D176" s="22"/>
      <c r="E176" s="22"/>
      <c r="F176" s="171"/>
      <c r="G176" s="164"/>
      <c r="H176" s="164"/>
      <c r="I176" s="22"/>
      <c r="J176" s="29"/>
      <c r="K176" s="29"/>
      <c r="L176" s="29"/>
      <c r="M176" s="66"/>
      <c r="N176" s="164"/>
      <c r="O176" s="47"/>
      <c r="P176" s="100"/>
      <c r="Q176" s="29"/>
      <c r="R176" s="100"/>
      <c r="S176" s="29"/>
      <c r="T176" s="100"/>
      <c r="U176" s="29"/>
      <c r="V176" s="100"/>
      <c r="W176" s="48"/>
      <c r="X176" s="48"/>
      <c r="Y176" s="100"/>
      <c r="Z176" s="48"/>
      <c r="AA176" s="48"/>
      <c r="AB176" s="48"/>
      <c r="AC176" s="48"/>
      <c r="AD176" s="48"/>
      <c r="AE176" s="50"/>
      <c r="AF176" s="48"/>
      <c r="AG176" s="48"/>
      <c r="AH176" s="48"/>
      <c r="AI176" s="48"/>
      <c r="AJ176" s="37"/>
      <c r="AK176" s="36"/>
      <c r="AL176" s="48"/>
    </row>
    <row r="177" ht="15.75" customHeight="1">
      <c r="A177" s="29"/>
      <c r="B177" s="29"/>
      <c r="C177" s="22"/>
      <c r="D177" s="22"/>
      <c r="E177" s="22"/>
      <c r="F177" s="171"/>
      <c r="G177" s="164"/>
      <c r="H177" s="164"/>
      <c r="I177" s="22"/>
      <c r="J177" s="29"/>
      <c r="K177" s="29"/>
      <c r="L177" s="29"/>
      <c r="M177" s="66"/>
      <c r="N177" s="164"/>
      <c r="O177" s="47"/>
      <c r="P177" s="100"/>
      <c r="Q177" s="29"/>
      <c r="R177" s="100"/>
      <c r="S177" s="29"/>
      <c r="T177" s="100"/>
      <c r="U177" s="29"/>
      <c r="V177" s="100"/>
      <c r="W177" s="48"/>
      <c r="X177" s="48"/>
      <c r="Y177" s="100"/>
      <c r="Z177" s="48"/>
      <c r="AA177" s="48"/>
      <c r="AB177" s="48"/>
      <c r="AC177" s="48"/>
      <c r="AD177" s="48"/>
      <c r="AE177" s="50"/>
      <c r="AF177" s="48"/>
      <c r="AG177" s="48"/>
      <c r="AH177" s="48"/>
      <c r="AI177" s="48"/>
      <c r="AJ177" s="37"/>
      <c r="AK177" s="36"/>
      <c r="AL177" s="48"/>
    </row>
    <row r="178" ht="15.75" customHeight="1">
      <c r="A178" s="29"/>
      <c r="B178" s="29"/>
      <c r="C178" s="22"/>
      <c r="D178" s="22"/>
      <c r="E178" s="22"/>
      <c r="F178" s="171"/>
      <c r="G178" s="164"/>
      <c r="H178" s="164"/>
      <c r="I178" s="22"/>
      <c r="J178" s="29"/>
      <c r="K178" s="29"/>
      <c r="L178" s="29"/>
      <c r="M178" s="66"/>
      <c r="N178" s="164"/>
      <c r="O178" s="47"/>
      <c r="P178" s="100"/>
      <c r="Q178" s="29"/>
      <c r="R178" s="100"/>
      <c r="S178" s="29"/>
      <c r="T178" s="100"/>
      <c r="U178" s="29"/>
      <c r="V178" s="100"/>
      <c r="W178" s="48"/>
      <c r="X178" s="48"/>
      <c r="Y178" s="100"/>
      <c r="Z178" s="48"/>
      <c r="AA178" s="48"/>
      <c r="AB178" s="48"/>
      <c r="AC178" s="48"/>
      <c r="AD178" s="48"/>
      <c r="AE178" s="50"/>
      <c r="AF178" s="48"/>
      <c r="AG178" s="48"/>
      <c r="AH178" s="48"/>
      <c r="AI178" s="48"/>
      <c r="AJ178" s="37"/>
      <c r="AK178" s="36"/>
      <c r="AL178" s="48"/>
    </row>
    <row r="179" ht="15.75" customHeight="1">
      <c r="A179" s="29"/>
      <c r="B179" s="29"/>
      <c r="C179" s="22"/>
      <c r="D179" s="22"/>
      <c r="E179" s="22"/>
      <c r="F179" s="171"/>
      <c r="G179" s="164"/>
      <c r="H179" s="164"/>
      <c r="I179" s="22"/>
      <c r="J179" s="29"/>
      <c r="K179" s="29"/>
      <c r="L179" s="29"/>
      <c r="M179" s="66"/>
      <c r="N179" s="164"/>
      <c r="O179" s="47"/>
      <c r="P179" s="100"/>
      <c r="Q179" s="29"/>
      <c r="R179" s="100"/>
      <c r="S179" s="29"/>
      <c r="T179" s="100"/>
      <c r="U179" s="29"/>
      <c r="V179" s="100"/>
      <c r="W179" s="48"/>
      <c r="X179" s="48"/>
      <c r="Y179" s="100"/>
      <c r="Z179" s="48"/>
      <c r="AA179" s="48"/>
      <c r="AB179" s="48"/>
      <c r="AC179" s="48"/>
      <c r="AD179" s="48"/>
      <c r="AE179" s="50"/>
      <c r="AF179" s="48"/>
      <c r="AG179" s="48"/>
      <c r="AH179" s="48"/>
      <c r="AI179" s="48"/>
      <c r="AJ179" s="37"/>
      <c r="AK179" s="36"/>
      <c r="AL179" s="48"/>
    </row>
    <row r="180" ht="15.75" customHeight="1">
      <c r="A180" s="29"/>
      <c r="B180" s="29"/>
      <c r="C180" s="22"/>
      <c r="D180" s="22"/>
      <c r="E180" s="22"/>
      <c r="F180" s="171"/>
      <c r="G180" s="164"/>
      <c r="H180" s="164"/>
      <c r="I180" s="22"/>
      <c r="J180" s="29"/>
      <c r="K180" s="29"/>
      <c r="L180" s="29"/>
      <c r="M180" s="66"/>
      <c r="N180" s="164"/>
      <c r="O180" s="47"/>
      <c r="P180" s="100"/>
      <c r="Q180" s="29"/>
      <c r="R180" s="100"/>
      <c r="S180" s="29"/>
      <c r="T180" s="100"/>
      <c r="U180" s="29"/>
      <c r="V180" s="100"/>
      <c r="W180" s="48"/>
      <c r="X180" s="48"/>
      <c r="Y180" s="100"/>
      <c r="Z180" s="48"/>
      <c r="AA180" s="48"/>
      <c r="AB180" s="48"/>
      <c r="AC180" s="48"/>
      <c r="AD180" s="48"/>
      <c r="AE180" s="50"/>
      <c r="AF180" s="48"/>
      <c r="AG180" s="48"/>
      <c r="AH180" s="48"/>
      <c r="AI180" s="48"/>
      <c r="AJ180" s="37"/>
      <c r="AK180" s="36"/>
      <c r="AL180" s="48"/>
    </row>
    <row r="181" ht="15.75" customHeight="1">
      <c r="A181" s="29"/>
      <c r="B181" s="29"/>
      <c r="C181" s="22"/>
      <c r="D181" s="22"/>
      <c r="E181" s="22"/>
      <c r="F181" s="171"/>
      <c r="G181" s="164"/>
      <c r="H181" s="164"/>
      <c r="I181" s="22"/>
      <c r="J181" s="29"/>
      <c r="K181" s="29"/>
      <c r="L181" s="29"/>
      <c r="M181" s="66"/>
      <c r="N181" s="164"/>
      <c r="O181" s="47"/>
      <c r="P181" s="100"/>
      <c r="Q181" s="29"/>
      <c r="R181" s="100"/>
      <c r="S181" s="29"/>
      <c r="T181" s="100"/>
      <c r="U181" s="29"/>
      <c r="V181" s="100"/>
      <c r="W181" s="48"/>
      <c r="X181" s="48"/>
      <c r="Y181" s="100"/>
      <c r="Z181" s="48"/>
      <c r="AA181" s="48"/>
      <c r="AB181" s="48"/>
      <c r="AC181" s="48"/>
      <c r="AD181" s="48"/>
      <c r="AE181" s="50"/>
      <c r="AF181" s="48"/>
      <c r="AG181" s="48"/>
      <c r="AH181" s="48"/>
      <c r="AI181" s="48"/>
      <c r="AJ181" s="37"/>
      <c r="AK181" s="36"/>
      <c r="AL181" s="48"/>
    </row>
    <row r="182" ht="15.75" customHeight="1">
      <c r="A182" s="29"/>
      <c r="B182" s="29"/>
      <c r="C182" s="22"/>
      <c r="D182" s="22"/>
      <c r="E182" s="22"/>
      <c r="F182" s="171"/>
      <c r="G182" s="164"/>
      <c r="H182" s="164"/>
      <c r="I182" s="22"/>
      <c r="J182" s="29"/>
      <c r="K182" s="29"/>
      <c r="L182" s="29"/>
      <c r="M182" s="66"/>
      <c r="N182" s="164"/>
      <c r="O182" s="47"/>
      <c r="P182" s="100"/>
      <c r="Q182" s="29"/>
      <c r="R182" s="100"/>
      <c r="S182" s="29"/>
      <c r="T182" s="100"/>
      <c r="U182" s="29"/>
      <c r="V182" s="100"/>
      <c r="W182" s="48"/>
      <c r="X182" s="48"/>
      <c r="Y182" s="100"/>
      <c r="Z182" s="48"/>
      <c r="AA182" s="48"/>
      <c r="AB182" s="48"/>
      <c r="AC182" s="48"/>
      <c r="AD182" s="48"/>
      <c r="AE182" s="50"/>
      <c r="AF182" s="48"/>
      <c r="AG182" s="48"/>
      <c r="AH182" s="48"/>
      <c r="AI182" s="48"/>
      <c r="AJ182" s="37"/>
      <c r="AK182" s="36"/>
      <c r="AL182" s="48"/>
    </row>
    <row r="183" ht="15.75" customHeight="1">
      <c r="A183" s="29"/>
      <c r="B183" s="29"/>
      <c r="C183" s="22"/>
      <c r="D183" s="22"/>
      <c r="E183" s="22"/>
      <c r="F183" s="171"/>
      <c r="G183" s="164"/>
      <c r="H183" s="164"/>
      <c r="I183" s="22"/>
      <c r="J183" s="29"/>
      <c r="K183" s="29"/>
      <c r="L183" s="29"/>
      <c r="M183" s="66"/>
      <c r="N183" s="164"/>
      <c r="O183" s="47"/>
      <c r="P183" s="100"/>
      <c r="Q183" s="29"/>
      <c r="R183" s="100"/>
      <c r="S183" s="29"/>
      <c r="T183" s="100"/>
      <c r="U183" s="29"/>
      <c r="V183" s="100"/>
      <c r="W183" s="48"/>
      <c r="X183" s="48"/>
      <c r="Y183" s="100"/>
      <c r="Z183" s="48"/>
      <c r="AA183" s="48"/>
      <c r="AB183" s="48"/>
      <c r="AC183" s="48"/>
      <c r="AD183" s="48"/>
      <c r="AE183" s="50"/>
      <c r="AF183" s="48"/>
      <c r="AG183" s="48"/>
      <c r="AH183" s="48"/>
      <c r="AI183" s="48"/>
      <c r="AJ183" s="37"/>
      <c r="AK183" s="36"/>
      <c r="AL183" s="48"/>
    </row>
    <row r="184" ht="15.75" customHeight="1">
      <c r="A184" s="29"/>
      <c r="B184" s="29"/>
      <c r="C184" s="22"/>
      <c r="D184" s="22"/>
      <c r="E184" s="22"/>
      <c r="F184" s="171"/>
      <c r="G184" s="164"/>
      <c r="H184" s="164"/>
      <c r="I184" s="22"/>
      <c r="J184" s="29"/>
      <c r="K184" s="29"/>
      <c r="L184" s="29"/>
      <c r="M184" s="66"/>
      <c r="N184" s="164"/>
      <c r="O184" s="47"/>
      <c r="P184" s="100"/>
      <c r="Q184" s="29"/>
      <c r="R184" s="100"/>
      <c r="S184" s="29"/>
      <c r="T184" s="100"/>
      <c r="U184" s="29"/>
      <c r="V184" s="100"/>
      <c r="W184" s="48"/>
      <c r="X184" s="48"/>
      <c r="Y184" s="100"/>
      <c r="Z184" s="48"/>
      <c r="AA184" s="48"/>
      <c r="AB184" s="48"/>
      <c r="AC184" s="48"/>
      <c r="AD184" s="48"/>
      <c r="AE184" s="50"/>
      <c r="AF184" s="48"/>
      <c r="AG184" s="48"/>
      <c r="AH184" s="48"/>
      <c r="AI184" s="48"/>
      <c r="AJ184" s="37"/>
      <c r="AK184" s="36"/>
      <c r="AL184" s="48"/>
    </row>
    <row r="185" ht="15.75" customHeight="1">
      <c r="A185" s="29"/>
      <c r="B185" s="29"/>
      <c r="C185" s="22"/>
      <c r="D185" s="22"/>
      <c r="E185" s="22"/>
      <c r="F185" s="171"/>
      <c r="G185" s="164"/>
      <c r="H185" s="164"/>
      <c r="I185" s="22"/>
      <c r="J185" s="29"/>
      <c r="K185" s="29"/>
      <c r="L185" s="29"/>
      <c r="M185" s="66"/>
      <c r="N185" s="164"/>
      <c r="O185" s="47"/>
      <c r="P185" s="100"/>
      <c r="Q185" s="29"/>
      <c r="R185" s="100"/>
      <c r="S185" s="29"/>
      <c r="T185" s="100"/>
      <c r="U185" s="29"/>
      <c r="V185" s="100"/>
      <c r="W185" s="48"/>
      <c r="X185" s="48"/>
      <c r="Y185" s="100"/>
      <c r="Z185" s="48"/>
      <c r="AA185" s="48"/>
      <c r="AB185" s="48"/>
      <c r="AC185" s="48"/>
      <c r="AD185" s="48"/>
      <c r="AE185" s="50"/>
      <c r="AF185" s="48"/>
      <c r="AG185" s="48"/>
      <c r="AH185" s="48"/>
      <c r="AI185" s="48"/>
      <c r="AJ185" s="37"/>
      <c r="AK185" s="36"/>
      <c r="AL185" s="48"/>
    </row>
    <row r="186" ht="15.75" customHeight="1">
      <c r="A186" s="29"/>
      <c r="B186" s="29"/>
      <c r="C186" s="22"/>
      <c r="D186" s="22"/>
      <c r="E186" s="22"/>
      <c r="F186" s="171"/>
      <c r="G186" s="164"/>
      <c r="H186" s="164"/>
      <c r="I186" s="22"/>
      <c r="J186" s="29"/>
      <c r="K186" s="29"/>
      <c r="L186" s="29"/>
      <c r="M186" s="66"/>
      <c r="N186" s="164"/>
      <c r="O186" s="47"/>
      <c r="P186" s="100"/>
      <c r="Q186" s="29"/>
      <c r="R186" s="100"/>
      <c r="S186" s="29"/>
      <c r="T186" s="100"/>
      <c r="U186" s="29"/>
      <c r="V186" s="100"/>
      <c r="W186" s="48"/>
      <c r="X186" s="48"/>
      <c r="Y186" s="100"/>
      <c r="Z186" s="48"/>
      <c r="AA186" s="48"/>
      <c r="AB186" s="48"/>
      <c r="AC186" s="48"/>
      <c r="AD186" s="48"/>
      <c r="AE186" s="50"/>
      <c r="AF186" s="48"/>
      <c r="AG186" s="48"/>
      <c r="AH186" s="48"/>
      <c r="AI186" s="48"/>
      <c r="AJ186" s="37"/>
      <c r="AK186" s="36"/>
      <c r="AL186" s="48"/>
    </row>
    <row r="187" ht="15.75" customHeight="1">
      <c r="A187" s="29"/>
      <c r="B187" s="29"/>
      <c r="C187" s="22"/>
      <c r="D187" s="22"/>
      <c r="E187" s="22"/>
      <c r="F187" s="171"/>
      <c r="G187" s="164"/>
      <c r="H187" s="164"/>
      <c r="I187" s="22"/>
      <c r="J187" s="29"/>
      <c r="K187" s="29"/>
      <c r="L187" s="29"/>
      <c r="M187" s="66"/>
      <c r="N187" s="164"/>
      <c r="O187" s="47"/>
      <c r="P187" s="100"/>
      <c r="Q187" s="29"/>
      <c r="R187" s="100"/>
      <c r="S187" s="29"/>
      <c r="T187" s="100"/>
      <c r="U187" s="29"/>
      <c r="V187" s="100"/>
      <c r="W187" s="48"/>
      <c r="X187" s="48"/>
      <c r="Y187" s="100"/>
      <c r="Z187" s="48"/>
      <c r="AA187" s="48"/>
      <c r="AB187" s="48"/>
      <c r="AC187" s="48"/>
      <c r="AD187" s="48"/>
      <c r="AE187" s="50"/>
      <c r="AF187" s="48"/>
      <c r="AG187" s="48"/>
      <c r="AH187" s="48"/>
      <c r="AI187" s="48"/>
      <c r="AJ187" s="37"/>
      <c r="AK187" s="36"/>
      <c r="AL187" s="48"/>
    </row>
    <row r="188" ht="15.75" customHeight="1">
      <c r="A188" s="29"/>
      <c r="B188" s="29"/>
      <c r="C188" s="22"/>
      <c r="D188" s="22"/>
      <c r="E188" s="22"/>
      <c r="F188" s="171"/>
      <c r="G188" s="164"/>
      <c r="H188" s="164"/>
      <c r="I188" s="22"/>
      <c r="J188" s="29"/>
      <c r="K188" s="29"/>
      <c r="L188" s="29"/>
      <c r="M188" s="66"/>
      <c r="N188" s="164"/>
      <c r="O188" s="47"/>
      <c r="P188" s="100"/>
      <c r="Q188" s="29"/>
      <c r="R188" s="100"/>
      <c r="S188" s="29"/>
      <c r="T188" s="100"/>
      <c r="U188" s="29"/>
      <c r="V188" s="100"/>
      <c r="W188" s="48"/>
      <c r="X188" s="48"/>
      <c r="Y188" s="100"/>
      <c r="Z188" s="48"/>
      <c r="AA188" s="48"/>
      <c r="AB188" s="48"/>
      <c r="AC188" s="48"/>
      <c r="AD188" s="48"/>
      <c r="AE188" s="50"/>
      <c r="AF188" s="48"/>
      <c r="AG188" s="48"/>
      <c r="AH188" s="48"/>
      <c r="AI188" s="48"/>
      <c r="AJ188" s="37"/>
      <c r="AK188" s="36"/>
      <c r="AL188" s="48"/>
    </row>
    <row r="189" ht="15.75" customHeight="1">
      <c r="A189" s="29"/>
      <c r="B189" s="29"/>
      <c r="C189" s="22"/>
      <c r="D189" s="22"/>
      <c r="E189" s="22"/>
      <c r="F189" s="171"/>
      <c r="G189" s="164"/>
      <c r="H189" s="164"/>
      <c r="I189" s="22"/>
      <c r="J189" s="29"/>
      <c r="K189" s="29"/>
      <c r="L189" s="29"/>
      <c r="M189" s="66"/>
      <c r="N189" s="164"/>
      <c r="O189" s="47"/>
      <c r="P189" s="100"/>
      <c r="Q189" s="29"/>
      <c r="R189" s="100"/>
      <c r="S189" s="29"/>
      <c r="T189" s="100"/>
      <c r="U189" s="29"/>
      <c r="V189" s="100"/>
      <c r="W189" s="48"/>
      <c r="X189" s="48"/>
      <c r="Y189" s="100"/>
      <c r="Z189" s="48"/>
      <c r="AA189" s="48"/>
      <c r="AB189" s="48"/>
      <c r="AC189" s="48"/>
      <c r="AD189" s="48"/>
      <c r="AE189" s="50"/>
      <c r="AF189" s="48"/>
      <c r="AG189" s="48"/>
      <c r="AH189" s="48"/>
      <c r="AI189" s="48"/>
      <c r="AJ189" s="37"/>
      <c r="AK189" s="36"/>
      <c r="AL189" s="48"/>
    </row>
    <row r="190" ht="15.75" customHeight="1">
      <c r="A190" s="29"/>
      <c r="B190" s="29"/>
      <c r="C190" s="22"/>
      <c r="D190" s="22"/>
      <c r="E190" s="22"/>
      <c r="F190" s="171"/>
      <c r="G190" s="164"/>
      <c r="H190" s="164"/>
      <c r="I190" s="22"/>
      <c r="J190" s="29"/>
      <c r="K190" s="29"/>
      <c r="L190" s="29"/>
      <c r="M190" s="66"/>
      <c r="N190" s="164"/>
      <c r="O190" s="47"/>
      <c r="P190" s="100"/>
      <c r="Q190" s="29"/>
      <c r="R190" s="100"/>
      <c r="S190" s="29"/>
      <c r="T190" s="100"/>
      <c r="U190" s="29"/>
      <c r="V190" s="100"/>
      <c r="W190" s="48"/>
      <c r="X190" s="48"/>
      <c r="Y190" s="100"/>
      <c r="Z190" s="48"/>
      <c r="AA190" s="48"/>
      <c r="AB190" s="48"/>
      <c r="AC190" s="48"/>
      <c r="AD190" s="48"/>
      <c r="AE190" s="50"/>
      <c r="AF190" s="48"/>
      <c r="AG190" s="48"/>
      <c r="AH190" s="48"/>
      <c r="AI190" s="48"/>
      <c r="AJ190" s="37"/>
      <c r="AK190" s="36"/>
      <c r="AL190" s="48"/>
    </row>
    <row r="191" ht="15.75" customHeight="1">
      <c r="A191" s="29"/>
      <c r="B191" s="29"/>
      <c r="C191" s="22"/>
      <c r="D191" s="22"/>
      <c r="E191" s="22"/>
      <c r="F191" s="171"/>
      <c r="G191" s="164"/>
      <c r="H191" s="164"/>
      <c r="I191" s="22"/>
      <c r="J191" s="29"/>
      <c r="K191" s="29"/>
      <c r="L191" s="29"/>
      <c r="M191" s="66"/>
      <c r="N191" s="164"/>
      <c r="O191" s="47"/>
      <c r="P191" s="100"/>
      <c r="Q191" s="29"/>
      <c r="R191" s="100"/>
      <c r="S191" s="29"/>
      <c r="T191" s="100"/>
      <c r="U191" s="29"/>
      <c r="V191" s="100"/>
      <c r="W191" s="48"/>
      <c r="X191" s="48"/>
      <c r="Y191" s="100"/>
      <c r="Z191" s="48"/>
      <c r="AA191" s="48"/>
      <c r="AB191" s="48"/>
      <c r="AC191" s="48"/>
      <c r="AD191" s="48"/>
      <c r="AE191" s="50"/>
      <c r="AF191" s="48"/>
      <c r="AG191" s="48"/>
      <c r="AH191" s="48"/>
      <c r="AI191" s="48"/>
      <c r="AJ191" s="37"/>
      <c r="AK191" s="36"/>
      <c r="AL191" s="48"/>
    </row>
    <row r="192" ht="15.75" customHeight="1">
      <c r="A192" s="29"/>
      <c r="B192" s="29"/>
      <c r="C192" s="22"/>
      <c r="D192" s="22"/>
      <c r="E192" s="22"/>
      <c r="F192" s="171"/>
      <c r="G192" s="164"/>
      <c r="H192" s="164"/>
      <c r="I192" s="22"/>
      <c r="J192" s="29"/>
      <c r="K192" s="29"/>
      <c r="L192" s="29"/>
      <c r="M192" s="66"/>
      <c r="N192" s="164"/>
      <c r="O192" s="47"/>
      <c r="P192" s="100"/>
      <c r="Q192" s="29"/>
      <c r="R192" s="100"/>
      <c r="S192" s="29"/>
      <c r="T192" s="100"/>
      <c r="U192" s="29"/>
      <c r="V192" s="100"/>
      <c r="W192" s="48"/>
      <c r="X192" s="48"/>
      <c r="Y192" s="100"/>
      <c r="Z192" s="48"/>
      <c r="AA192" s="48"/>
      <c r="AB192" s="48"/>
      <c r="AC192" s="48"/>
      <c r="AD192" s="48"/>
      <c r="AE192" s="50"/>
      <c r="AF192" s="48"/>
      <c r="AG192" s="48"/>
      <c r="AH192" s="48"/>
      <c r="AI192" s="48"/>
      <c r="AJ192" s="37"/>
      <c r="AK192" s="36"/>
      <c r="AL192" s="48"/>
    </row>
    <row r="193" ht="15.75" customHeight="1">
      <c r="A193" s="29"/>
      <c r="B193" s="29"/>
      <c r="C193" s="22"/>
      <c r="D193" s="22"/>
      <c r="E193" s="22"/>
      <c r="F193" s="171"/>
      <c r="G193" s="164"/>
      <c r="H193" s="164"/>
      <c r="I193" s="22"/>
      <c r="J193" s="29"/>
      <c r="K193" s="29"/>
      <c r="L193" s="29"/>
      <c r="M193" s="66"/>
      <c r="N193" s="164"/>
      <c r="O193" s="47"/>
      <c r="P193" s="100"/>
      <c r="Q193" s="29"/>
      <c r="R193" s="100"/>
      <c r="S193" s="29"/>
      <c r="T193" s="100"/>
      <c r="U193" s="29"/>
      <c r="V193" s="100"/>
      <c r="W193" s="48"/>
      <c r="X193" s="48"/>
      <c r="Y193" s="100"/>
      <c r="Z193" s="48"/>
      <c r="AA193" s="48"/>
      <c r="AB193" s="48"/>
      <c r="AC193" s="48"/>
      <c r="AD193" s="48"/>
      <c r="AE193" s="50"/>
      <c r="AF193" s="48"/>
      <c r="AG193" s="48"/>
      <c r="AH193" s="48"/>
      <c r="AI193" s="48"/>
      <c r="AJ193" s="37"/>
      <c r="AK193" s="36"/>
      <c r="AL193" s="48"/>
    </row>
    <row r="194" ht="15.75" customHeight="1">
      <c r="A194" s="29"/>
      <c r="B194" s="29"/>
      <c r="C194" s="22"/>
      <c r="D194" s="22"/>
      <c r="E194" s="22"/>
      <c r="F194" s="171"/>
      <c r="G194" s="164"/>
      <c r="H194" s="164"/>
      <c r="I194" s="22"/>
      <c r="J194" s="29"/>
      <c r="K194" s="29"/>
      <c r="L194" s="29"/>
      <c r="M194" s="66"/>
      <c r="N194" s="164"/>
      <c r="O194" s="47"/>
      <c r="P194" s="100"/>
      <c r="Q194" s="29"/>
      <c r="R194" s="100"/>
      <c r="S194" s="29"/>
      <c r="T194" s="100"/>
      <c r="U194" s="29"/>
      <c r="V194" s="100"/>
      <c r="W194" s="48"/>
      <c r="X194" s="48"/>
      <c r="Y194" s="100"/>
      <c r="Z194" s="48"/>
      <c r="AA194" s="48"/>
      <c r="AB194" s="48"/>
      <c r="AC194" s="48"/>
      <c r="AD194" s="48"/>
      <c r="AE194" s="50"/>
      <c r="AF194" s="48"/>
      <c r="AG194" s="48"/>
      <c r="AH194" s="48"/>
      <c r="AI194" s="48"/>
      <c r="AJ194" s="37"/>
      <c r="AK194" s="36"/>
      <c r="AL194" s="48"/>
    </row>
    <row r="195" ht="15.75" customHeight="1">
      <c r="A195" s="29"/>
      <c r="B195" s="29"/>
      <c r="C195" s="22"/>
      <c r="D195" s="22"/>
      <c r="E195" s="22"/>
      <c r="F195" s="171"/>
      <c r="G195" s="164"/>
      <c r="H195" s="164"/>
      <c r="I195" s="22"/>
      <c r="J195" s="29"/>
      <c r="K195" s="29"/>
      <c r="L195" s="29"/>
      <c r="M195" s="66"/>
      <c r="N195" s="164"/>
      <c r="O195" s="47"/>
      <c r="P195" s="100"/>
      <c r="Q195" s="29"/>
      <c r="R195" s="100"/>
      <c r="S195" s="29"/>
      <c r="T195" s="100"/>
      <c r="U195" s="29"/>
      <c r="V195" s="100"/>
      <c r="W195" s="48"/>
      <c r="X195" s="48"/>
      <c r="Y195" s="100"/>
      <c r="Z195" s="48"/>
      <c r="AA195" s="48"/>
      <c r="AB195" s="48"/>
      <c r="AC195" s="48"/>
      <c r="AD195" s="48"/>
      <c r="AE195" s="50"/>
      <c r="AF195" s="48"/>
      <c r="AG195" s="48"/>
      <c r="AH195" s="48"/>
      <c r="AI195" s="48"/>
      <c r="AJ195" s="37"/>
      <c r="AK195" s="36"/>
      <c r="AL195" s="48"/>
    </row>
    <row r="196" ht="15.75" customHeight="1">
      <c r="A196" s="29"/>
      <c r="B196" s="29"/>
      <c r="C196" s="22"/>
      <c r="D196" s="22"/>
      <c r="E196" s="22"/>
      <c r="F196" s="171"/>
      <c r="G196" s="164"/>
      <c r="H196" s="164"/>
      <c r="I196" s="22"/>
      <c r="J196" s="29"/>
      <c r="K196" s="29"/>
      <c r="L196" s="29"/>
      <c r="M196" s="66"/>
      <c r="N196" s="164"/>
      <c r="O196" s="47"/>
      <c r="P196" s="100"/>
      <c r="Q196" s="29"/>
      <c r="R196" s="100"/>
      <c r="S196" s="29"/>
      <c r="T196" s="100"/>
      <c r="U196" s="29"/>
      <c r="V196" s="100"/>
      <c r="W196" s="48"/>
      <c r="X196" s="48"/>
      <c r="Y196" s="100"/>
      <c r="Z196" s="48"/>
      <c r="AA196" s="48"/>
      <c r="AB196" s="48"/>
      <c r="AC196" s="48"/>
      <c r="AD196" s="48"/>
      <c r="AE196" s="50"/>
      <c r="AF196" s="48"/>
      <c r="AG196" s="48"/>
      <c r="AH196" s="48"/>
      <c r="AI196" s="48"/>
      <c r="AJ196" s="37"/>
      <c r="AK196" s="36"/>
      <c r="AL196" s="48"/>
    </row>
    <row r="197" ht="15.75" customHeight="1">
      <c r="A197" s="29"/>
      <c r="B197" s="29"/>
      <c r="C197" s="22"/>
      <c r="D197" s="22"/>
      <c r="E197" s="22"/>
      <c r="F197" s="171"/>
      <c r="G197" s="164"/>
      <c r="H197" s="164"/>
      <c r="I197" s="22"/>
      <c r="J197" s="29"/>
      <c r="K197" s="29"/>
      <c r="L197" s="29"/>
      <c r="M197" s="66"/>
      <c r="N197" s="164"/>
      <c r="O197" s="47"/>
      <c r="P197" s="100"/>
      <c r="Q197" s="29"/>
      <c r="R197" s="100"/>
      <c r="S197" s="29"/>
      <c r="T197" s="100"/>
      <c r="U197" s="29"/>
      <c r="V197" s="100"/>
      <c r="W197" s="48"/>
      <c r="X197" s="48"/>
      <c r="Y197" s="100"/>
      <c r="Z197" s="48"/>
      <c r="AA197" s="48"/>
      <c r="AB197" s="48"/>
      <c r="AC197" s="48"/>
      <c r="AD197" s="48"/>
      <c r="AE197" s="50"/>
      <c r="AF197" s="48"/>
      <c r="AG197" s="48"/>
      <c r="AH197" s="48"/>
      <c r="AI197" s="48"/>
      <c r="AJ197" s="37"/>
      <c r="AK197" s="36"/>
      <c r="AL197" s="48"/>
    </row>
    <row r="198" ht="15.75" customHeight="1">
      <c r="A198" s="29"/>
      <c r="B198" s="29"/>
      <c r="C198" s="22"/>
      <c r="D198" s="22"/>
      <c r="E198" s="22"/>
      <c r="F198" s="171"/>
      <c r="G198" s="164"/>
      <c r="H198" s="164"/>
      <c r="I198" s="22"/>
      <c r="J198" s="29"/>
      <c r="K198" s="29"/>
      <c r="L198" s="29"/>
      <c r="M198" s="66"/>
      <c r="N198" s="164"/>
      <c r="O198" s="47"/>
      <c r="P198" s="100"/>
      <c r="Q198" s="29"/>
      <c r="R198" s="100"/>
      <c r="S198" s="29"/>
      <c r="T198" s="100"/>
      <c r="U198" s="29"/>
      <c r="V198" s="100"/>
      <c r="W198" s="48"/>
      <c r="X198" s="48"/>
      <c r="Y198" s="100"/>
      <c r="Z198" s="48"/>
      <c r="AA198" s="48"/>
      <c r="AB198" s="48"/>
      <c r="AC198" s="48"/>
      <c r="AD198" s="48"/>
      <c r="AE198" s="50"/>
      <c r="AF198" s="48"/>
      <c r="AG198" s="48"/>
      <c r="AH198" s="48"/>
      <c r="AI198" s="48"/>
      <c r="AJ198" s="37"/>
      <c r="AK198" s="36"/>
      <c r="AL198" s="48"/>
    </row>
    <row r="199" ht="15.75" customHeight="1">
      <c r="A199" s="29"/>
      <c r="B199" s="29"/>
      <c r="C199" s="22"/>
      <c r="D199" s="22"/>
      <c r="E199" s="22"/>
      <c r="F199" s="171"/>
      <c r="G199" s="164"/>
      <c r="H199" s="164"/>
      <c r="I199" s="22"/>
      <c r="J199" s="29"/>
      <c r="K199" s="29"/>
      <c r="L199" s="29"/>
      <c r="M199" s="66"/>
      <c r="N199" s="164"/>
      <c r="O199" s="47"/>
      <c r="P199" s="100"/>
      <c r="Q199" s="29"/>
      <c r="R199" s="100"/>
      <c r="S199" s="29"/>
      <c r="T199" s="100"/>
      <c r="U199" s="29"/>
      <c r="V199" s="100"/>
      <c r="W199" s="48"/>
      <c r="X199" s="48"/>
      <c r="Y199" s="100"/>
      <c r="Z199" s="48"/>
      <c r="AA199" s="48"/>
      <c r="AB199" s="48"/>
      <c r="AC199" s="48"/>
      <c r="AD199" s="48"/>
      <c r="AE199" s="50"/>
      <c r="AF199" s="48"/>
      <c r="AG199" s="48"/>
      <c r="AH199" s="48"/>
      <c r="AI199" s="48"/>
      <c r="AJ199" s="37"/>
      <c r="AK199" s="36"/>
      <c r="AL199" s="48"/>
    </row>
    <row r="200" ht="15.75" customHeight="1">
      <c r="A200" s="29"/>
      <c r="B200" s="29"/>
      <c r="C200" s="22"/>
      <c r="D200" s="22"/>
      <c r="E200" s="22"/>
      <c r="F200" s="171"/>
      <c r="G200" s="164"/>
      <c r="H200" s="164"/>
      <c r="I200" s="22"/>
      <c r="J200" s="29"/>
      <c r="K200" s="29"/>
      <c r="L200" s="29"/>
      <c r="M200" s="66"/>
      <c r="N200" s="164"/>
      <c r="O200" s="47"/>
      <c r="P200" s="100"/>
      <c r="Q200" s="29"/>
      <c r="R200" s="100"/>
      <c r="S200" s="29"/>
      <c r="T200" s="100"/>
      <c r="U200" s="29"/>
      <c r="V200" s="100"/>
      <c r="W200" s="48"/>
      <c r="X200" s="48"/>
      <c r="Y200" s="100"/>
      <c r="Z200" s="48"/>
      <c r="AA200" s="48"/>
      <c r="AB200" s="48"/>
      <c r="AC200" s="48"/>
      <c r="AD200" s="48"/>
      <c r="AE200" s="50"/>
      <c r="AF200" s="48"/>
      <c r="AG200" s="48"/>
      <c r="AH200" s="48"/>
      <c r="AI200" s="48"/>
      <c r="AJ200" s="37"/>
      <c r="AK200" s="36"/>
      <c r="AL200" s="48"/>
    </row>
    <row r="201" ht="15.75" customHeight="1">
      <c r="A201" s="29"/>
      <c r="B201" s="29"/>
      <c r="C201" s="22"/>
      <c r="D201" s="22"/>
      <c r="E201" s="22"/>
      <c r="F201" s="171"/>
      <c r="G201" s="164"/>
      <c r="H201" s="164"/>
      <c r="I201" s="22"/>
      <c r="J201" s="29"/>
      <c r="K201" s="29"/>
      <c r="L201" s="29"/>
      <c r="M201" s="66"/>
      <c r="N201" s="164"/>
      <c r="O201" s="47"/>
      <c r="P201" s="100"/>
      <c r="Q201" s="29"/>
      <c r="R201" s="100"/>
      <c r="S201" s="29"/>
      <c r="T201" s="100"/>
      <c r="U201" s="29"/>
      <c r="V201" s="100"/>
      <c r="W201" s="48"/>
      <c r="X201" s="48"/>
      <c r="Y201" s="100"/>
      <c r="Z201" s="48"/>
      <c r="AA201" s="48"/>
      <c r="AB201" s="48"/>
      <c r="AC201" s="48"/>
      <c r="AD201" s="48"/>
      <c r="AE201" s="50"/>
      <c r="AF201" s="48"/>
      <c r="AG201" s="48"/>
      <c r="AH201" s="48"/>
      <c r="AI201" s="48"/>
      <c r="AJ201" s="37"/>
      <c r="AK201" s="36"/>
      <c r="AL201" s="48"/>
    </row>
    <row r="202" ht="15.75" customHeight="1">
      <c r="A202" s="29"/>
      <c r="B202" s="29"/>
      <c r="C202" s="22"/>
      <c r="D202" s="22"/>
      <c r="E202" s="22"/>
      <c r="F202" s="171"/>
      <c r="G202" s="164"/>
      <c r="H202" s="164"/>
      <c r="I202" s="22"/>
      <c r="J202" s="29"/>
      <c r="K202" s="29"/>
      <c r="L202" s="29"/>
      <c r="M202" s="66"/>
      <c r="N202" s="164"/>
      <c r="O202" s="47"/>
      <c r="P202" s="100"/>
      <c r="Q202" s="29"/>
      <c r="R202" s="100"/>
      <c r="S202" s="29"/>
      <c r="T202" s="100"/>
      <c r="U202" s="29"/>
      <c r="V202" s="100"/>
      <c r="W202" s="48"/>
      <c r="X202" s="48"/>
      <c r="Y202" s="100"/>
      <c r="Z202" s="48"/>
      <c r="AA202" s="48"/>
      <c r="AB202" s="48"/>
      <c r="AC202" s="48"/>
      <c r="AD202" s="48"/>
      <c r="AE202" s="50"/>
      <c r="AF202" s="48"/>
      <c r="AG202" s="48"/>
      <c r="AH202" s="48"/>
      <c r="AI202" s="48"/>
      <c r="AJ202" s="37"/>
      <c r="AK202" s="36"/>
      <c r="AL202" s="48"/>
    </row>
    <row r="203" ht="15.75" customHeight="1">
      <c r="A203" s="29"/>
      <c r="B203" s="29"/>
      <c r="C203" s="22"/>
      <c r="D203" s="22"/>
      <c r="E203" s="22"/>
      <c r="F203" s="171"/>
      <c r="G203" s="164"/>
      <c r="H203" s="164"/>
      <c r="I203" s="22"/>
      <c r="J203" s="29"/>
      <c r="K203" s="29"/>
      <c r="L203" s="29"/>
      <c r="M203" s="66"/>
      <c r="N203" s="164"/>
      <c r="O203" s="47"/>
      <c r="P203" s="100"/>
      <c r="Q203" s="29"/>
      <c r="R203" s="100"/>
      <c r="S203" s="29"/>
      <c r="T203" s="100"/>
      <c r="U203" s="29"/>
      <c r="V203" s="100"/>
      <c r="W203" s="48"/>
      <c r="X203" s="48"/>
      <c r="Y203" s="100"/>
      <c r="Z203" s="48"/>
      <c r="AA203" s="48"/>
      <c r="AB203" s="48"/>
      <c r="AC203" s="48"/>
      <c r="AD203" s="48"/>
      <c r="AE203" s="50"/>
      <c r="AF203" s="48"/>
      <c r="AG203" s="48"/>
      <c r="AH203" s="48"/>
      <c r="AI203" s="48"/>
      <c r="AJ203" s="37"/>
      <c r="AK203" s="36"/>
      <c r="AL203" s="48"/>
    </row>
    <row r="204" ht="15.75" customHeight="1">
      <c r="A204" s="29"/>
      <c r="B204" s="29"/>
      <c r="C204" s="22"/>
      <c r="D204" s="22"/>
      <c r="E204" s="22"/>
      <c r="F204" s="171"/>
      <c r="G204" s="164"/>
      <c r="H204" s="164"/>
      <c r="I204" s="22"/>
      <c r="J204" s="29"/>
      <c r="K204" s="29"/>
      <c r="L204" s="29"/>
      <c r="M204" s="66"/>
      <c r="N204" s="164"/>
      <c r="O204" s="47"/>
      <c r="P204" s="100"/>
      <c r="Q204" s="29"/>
      <c r="R204" s="100"/>
      <c r="S204" s="29"/>
      <c r="T204" s="100"/>
      <c r="U204" s="29"/>
      <c r="V204" s="100"/>
      <c r="W204" s="48"/>
      <c r="X204" s="48"/>
      <c r="Y204" s="100"/>
      <c r="Z204" s="48"/>
      <c r="AA204" s="48"/>
      <c r="AB204" s="48"/>
      <c r="AC204" s="48"/>
      <c r="AD204" s="48"/>
      <c r="AE204" s="50"/>
      <c r="AF204" s="48"/>
      <c r="AG204" s="48"/>
      <c r="AH204" s="48"/>
      <c r="AI204" s="48"/>
      <c r="AJ204" s="37"/>
      <c r="AK204" s="36"/>
      <c r="AL204" s="48"/>
    </row>
    <row r="205" ht="15.75" customHeight="1">
      <c r="A205" s="29"/>
      <c r="B205" s="29"/>
      <c r="C205" s="22"/>
      <c r="D205" s="22"/>
      <c r="E205" s="22"/>
      <c r="F205" s="171"/>
      <c r="G205" s="164"/>
      <c r="H205" s="164"/>
      <c r="I205" s="22"/>
      <c r="J205" s="29"/>
      <c r="K205" s="29"/>
      <c r="L205" s="29"/>
      <c r="M205" s="66"/>
      <c r="N205" s="164"/>
      <c r="O205" s="47"/>
      <c r="P205" s="100"/>
      <c r="Q205" s="29"/>
      <c r="R205" s="100"/>
      <c r="S205" s="29"/>
      <c r="T205" s="100"/>
      <c r="U205" s="29"/>
      <c r="V205" s="100"/>
      <c r="W205" s="48"/>
      <c r="X205" s="48"/>
      <c r="Y205" s="100"/>
      <c r="Z205" s="48"/>
      <c r="AA205" s="48"/>
      <c r="AB205" s="48"/>
      <c r="AC205" s="48"/>
      <c r="AD205" s="48"/>
      <c r="AE205" s="50"/>
      <c r="AF205" s="48"/>
      <c r="AG205" s="48"/>
      <c r="AH205" s="48"/>
      <c r="AI205" s="48"/>
      <c r="AJ205" s="37"/>
      <c r="AK205" s="36"/>
      <c r="AL205" s="48"/>
    </row>
    <row r="206" ht="15.75" customHeight="1">
      <c r="A206" s="29"/>
      <c r="B206" s="29"/>
      <c r="C206" s="22"/>
      <c r="D206" s="22"/>
      <c r="E206" s="22"/>
      <c r="F206" s="171"/>
      <c r="G206" s="164"/>
      <c r="H206" s="164"/>
      <c r="I206" s="22"/>
      <c r="J206" s="29"/>
      <c r="K206" s="29"/>
      <c r="L206" s="29"/>
      <c r="M206" s="66"/>
      <c r="N206" s="164"/>
      <c r="O206" s="47"/>
      <c r="P206" s="100"/>
      <c r="Q206" s="29"/>
      <c r="R206" s="100"/>
      <c r="S206" s="29"/>
      <c r="T206" s="100"/>
      <c r="U206" s="29"/>
      <c r="V206" s="100"/>
      <c r="W206" s="48"/>
      <c r="X206" s="48"/>
      <c r="Y206" s="100"/>
      <c r="Z206" s="48"/>
      <c r="AA206" s="48"/>
      <c r="AB206" s="48"/>
      <c r="AC206" s="48"/>
      <c r="AD206" s="48"/>
      <c r="AE206" s="50"/>
      <c r="AF206" s="48"/>
      <c r="AG206" s="48"/>
      <c r="AH206" s="48"/>
      <c r="AI206" s="48"/>
      <c r="AJ206" s="37"/>
      <c r="AK206" s="36"/>
      <c r="AL206" s="48"/>
    </row>
    <row r="207" ht="15.75" customHeight="1">
      <c r="A207" s="29"/>
      <c r="B207" s="29"/>
      <c r="C207" s="22"/>
      <c r="D207" s="22"/>
      <c r="E207" s="22"/>
      <c r="F207" s="171"/>
      <c r="G207" s="164"/>
      <c r="H207" s="164"/>
      <c r="I207" s="22"/>
      <c r="J207" s="29"/>
      <c r="K207" s="29"/>
      <c r="L207" s="29"/>
      <c r="M207" s="66"/>
      <c r="N207" s="164"/>
      <c r="O207" s="47"/>
      <c r="P207" s="100"/>
      <c r="Q207" s="29"/>
      <c r="R207" s="100"/>
      <c r="S207" s="29"/>
      <c r="T207" s="100"/>
      <c r="U207" s="29"/>
      <c r="V207" s="100"/>
      <c r="W207" s="48"/>
      <c r="X207" s="48"/>
      <c r="Y207" s="100"/>
      <c r="Z207" s="48"/>
      <c r="AA207" s="48"/>
      <c r="AB207" s="48"/>
      <c r="AC207" s="48"/>
      <c r="AD207" s="48"/>
      <c r="AE207" s="50"/>
      <c r="AF207" s="48"/>
      <c r="AG207" s="48"/>
      <c r="AH207" s="48"/>
      <c r="AI207" s="48"/>
      <c r="AJ207" s="37"/>
      <c r="AK207" s="36"/>
      <c r="AL207" s="48"/>
    </row>
    <row r="208" ht="15.75" customHeight="1">
      <c r="A208" s="29"/>
      <c r="B208" s="29"/>
      <c r="C208" s="22"/>
      <c r="D208" s="22"/>
      <c r="E208" s="22"/>
      <c r="F208" s="171"/>
      <c r="G208" s="164"/>
      <c r="H208" s="164"/>
      <c r="I208" s="22"/>
      <c r="J208" s="29"/>
      <c r="K208" s="29"/>
      <c r="L208" s="29"/>
      <c r="M208" s="66"/>
      <c r="N208" s="164"/>
      <c r="O208" s="47"/>
      <c r="P208" s="100"/>
      <c r="Q208" s="29"/>
      <c r="R208" s="100"/>
      <c r="S208" s="29"/>
      <c r="T208" s="100"/>
      <c r="U208" s="29"/>
      <c r="V208" s="100"/>
      <c r="W208" s="48"/>
      <c r="X208" s="48"/>
      <c r="Y208" s="100"/>
      <c r="Z208" s="48"/>
      <c r="AA208" s="48"/>
      <c r="AB208" s="48"/>
      <c r="AC208" s="48"/>
      <c r="AD208" s="48"/>
      <c r="AE208" s="50"/>
      <c r="AF208" s="48"/>
      <c r="AG208" s="48"/>
      <c r="AH208" s="48"/>
      <c r="AI208" s="48"/>
      <c r="AJ208" s="37"/>
      <c r="AK208" s="36"/>
      <c r="AL208" s="48"/>
    </row>
    <row r="209" ht="15.75" customHeight="1">
      <c r="A209" s="29"/>
      <c r="B209" s="29"/>
      <c r="C209" s="22"/>
      <c r="D209" s="22"/>
      <c r="E209" s="22"/>
      <c r="F209" s="171"/>
      <c r="G209" s="164"/>
      <c r="H209" s="164"/>
      <c r="I209" s="22"/>
      <c r="J209" s="29"/>
      <c r="K209" s="29"/>
      <c r="L209" s="29"/>
      <c r="M209" s="66"/>
      <c r="N209" s="164"/>
      <c r="O209" s="47"/>
      <c r="P209" s="100"/>
      <c r="Q209" s="29"/>
      <c r="R209" s="100"/>
      <c r="S209" s="29"/>
      <c r="T209" s="100"/>
      <c r="U209" s="29"/>
      <c r="V209" s="100"/>
      <c r="W209" s="48"/>
      <c r="X209" s="48"/>
      <c r="Y209" s="100"/>
      <c r="Z209" s="48"/>
      <c r="AA209" s="48"/>
      <c r="AB209" s="48"/>
      <c r="AC209" s="48"/>
      <c r="AD209" s="48"/>
      <c r="AE209" s="50"/>
      <c r="AF209" s="48"/>
      <c r="AG209" s="48"/>
      <c r="AH209" s="48"/>
      <c r="AI209" s="48"/>
      <c r="AJ209" s="37"/>
      <c r="AK209" s="36"/>
      <c r="AL209" s="48"/>
    </row>
    <row r="210" ht="15.75" customHeight="1">
      <c r="A210" s="29"/>
      <c r="B210" s="29"/>
      <c r="C210" s="22"/>
      <c r="D210" s="22"/>
      <c r="E210" s="22"/>
      <c r="F210" s="171"/>
      <c r="G210" s="164"/>
      <c r="H210" s="164"/>
      <c r="I210" s="22"/>
      <c r="J210" s="29"/>
      <c r="K210" s="29"/>
      <c r="L210" s="29"/>
      <c r="M210" s="66"/>
      <c r="N210" s="164"/>
      <c r="O210" s="47"/>
      <c r="P210" s="100"/>
      <c r="Q210" s="29"/>
      <c r="R210" s="100"/>
      <c r="S210" s="29"/>
      <c r="T210" s="100"/>
      <c r="U210" s="29"/>
      <c r="V210" s="100"/>
      <c r="W210" s="48"/>
      <c r="X210" s="48"/>
      <c r="Y210" s="100"/>
      <c r="Z210" s="48"/>
      <c r="AA210" s="48"/>
      <c r="AB210" s="48"/>
      <c r="AC210" s="48"/>
      <c r="AD210" s="48"/>
      <c r="AE210" s="50"/>
      <c r="AF210" s="48"/>
      <c r="AG210" s="48"/>
      <c r="AH210" s="48"/>
      <c r="AI210" s="48"/>
      <c r="AJ210" s="37"/>
      <c r="AK210" s="36"/>
      <c r="AL210" s="48"/>
    </row>
    <row r="211" ht="15.75" customHeight="1">
      <c r="A211" s="29"/>
      <c r="B211" s="29"/>
      <c r="C211" s="22"/>
      <c r="D211" s="22"/>
      <c r="E211" s="22"/>
      <c r="F211" s="171"/>
      <c r="G211" s="164"/>
      <c r="H211" s="164"/>
      <c r="I211" s="22"/>
      <c r="J211" s="29"/>
      <c r="K211" s="29"/>
      <c r="L211" s="29"/>
      <c r="M211" s="66"/>
      <c r="N211" s="164"/>
      <c r="O211" s="47"/>
      <c r="P211" s="100"/>
      <c r="Q211" s="29"/>
      <c r="R211" s="100"/>
      <c r="S211" s="29"/>
      <c r="T211" s="100"/>
      <c r="U211" s="29"/>
      <c r="V211" s="100"/>
      <c r="W211" s="48"/>
      <c r="X211" s="48"/>
      <c r="Y211" s="100"/>
      <c r="Z211" s="48"/>
      <c r="AA211" s="48"/>
      <c r="AB211" s="48"/>
      <c r="AC211" s="48"/>
      <c r="AD211" s="48"/>
      <c r="AE211" s="50"/>
      <c r="AF211" s="48"/>
      <c r="AG211" s="48"/>
      <c r="AH211" s="48"/>
      <c r="AI211" s="48"/>
      <c r="AJ211" s="37"/>
      <c r="AK211" s="36"/>
      <c r="AL211" s="48"/>
    </row>
    <row r="212" ht="15.75" customHeight="1">
      <c r="A212" s="29"/>
      <c r="B212" s="29"/>
      <c r="C212" s="22"/>
      <c r="D212" s="22"/>
      <c r="E212" s="22"/>
      <c r="F212" s="171"/>
      <c r="G212" s="164"/>
      <c r="H212" s="164"/>
      <c r="I212" s="22"/>
      <c r="J212" s="29"/>
      <c r="K212" s="29"/>
      <c r="L212" s="29"/>
      <c r="M212" s="66"/>
      <c r="N212" s="164"/>
      <c r="O212" s="47"/>
      <c r="P212" s="100"/>
      <c r="Q212" s="29"/>
      <c r="R212" s="100"/>
      <c r="S212" s="29"/>
      <c r="T212" s="100"/>
      <c r="U212" s="29"/>
      <c r="V212" s="100"/>
      <c r="W212" s="48"/>
      <c r="X212" s="48"/>
      <c r="Y212" s="100"/>
      <c r="Z212" s="48"/>
      <c r="AA212" s="48"/>
      <c r="AB212" s="48"/>
      <c r="AC212" s="48"/>
      <c r="AD212" s="48"/>
      <c r="AE212" s="50"/>
      <c r="AF212" s="48"/>
      <c r="AG212" s="48"/>
      <c r="AH212" s="48"/>
      <c r="AI212" s="48"/>
      <c r="AJ212" s="37"/>
      <c r="AK212" s="36"/>
      <c r="AL212" s="48"/>
    </row>
    <row r="213" ht="15.75" customHeight="1">
      <c r="A213" s="29"/>
      <c r="B213" s="29"/>
      <c r="C213" s="22"/>
      <c r="D213" s="22"/>
      <c r="E213" s="22"/>
      <c r="F213" s="171"/>
      <c r="G213" s="164"/>
      <c r="H213" s="164"/>
      <c r="I213" s="22"/>
      <c r="J213" s="29"/>
      <c r="K213" s="29"/>
      <c r="L213" s="29"/>
      <c r="M213" s="66"/>
      <c r="N213" s="164"/>
      <c r="O213" s="47"/>
      <c r="P213" s="100"/>
      <c r="Q213" s="29"/>
      <c r="R213" s="100"/>
      <c r="S213" s="29"/>
      <c r="T213" s="100"/>
      <c r="U213" s="29"/>
      <c r="V213" s="100"/>
      <c r="W213" s="48"/>
      <c r="X213" s="48"/>
      <c r="Y213" s="100"/>
      <c r="Z213" s="48"/>
      <c r="AA213" s="48"/>
      <c r="AB213" s="48"/>
      <c r="AC213" s="48"/>
      <c r="AD213" s="48"/>
      <c r="AE213" s="50"/>
      <c r="AF213" s="48"/>
      <c r="AG213" s="48"/>
      <c r="AH213" s="48"/>
      <c r="AI213" s="48"/>
      <c r="AJ213" s="37"/>
      <c r="AK213" s="36"/>
      <c r="AL213" s="48"/>
    </row>
    <row r="214" ht="15.75" customHeight="1">
      <c r="A214" s="29"/>
      <c r="B214" s="29"/>
      <c r="C214" s="22"/>
      <c r="D214" s="22"/>
      <c r="E214" s="22"/>
      <c r="F214" s="171"/>
      <c r="G214" s="164"/>
      <c r="H214" s="164"/>
      <c r="I214" s="22"/>
      <c r="J214" s="29"/>
      <c r="K214" s="29"/>
      <c r="L214" s="29"/>
      <c r="M214" s="66"/>
      <c r="N214" s="164"/>
      <c r="O214" s="47"/>
      <c r="P214" s="100"/>
      <c r="Q214" s="29"/>
      <c r="R214" s="100"/>
      <c r="S214" s="29"/>
      <c r="T214" s="100"/>
      <c r="U214" s="29"/>
      <c r="V214" s="100"/>
      <c r="W214" s="48"/>
      <c r="X214" s="48"/>
      <c r="Y214" s="100"/>
      <c r="Z214" s="48"/>
      <c r="AA214" s="48"/>
      <c r="AB214" s="48"/>
      <c r="AC214" s="48"/>
      <c r="AD214" s="48"/>
      <c r="AE214" s="50"/>
      <c r="AF214" s="48"/>
      <c r="AG214" s="48"/>
      <c r="AH214" s="48"/>
      <c r="AI214" s="48"/>
      <c r="AJ214" s="37"/>
      <c r="AK214" s="36"/>
      <c r="AL214" s="48"/>
    </row>
    <row r="215" ht="15.75" customHeight="1">
      <c r="A215" s="29"/>
      <c r="B215" s="29"/>
      <c r="C215" s="22"/>
      <c r="D215" s="22"/>
      <c r="E215" s="22"/>
      <c r="F215" s="171"/>
      <c r="G215" s="164"/>
      <c r="H215" s="164"/>
      <c r="I215" s="22"/>
      <c r="J215" s="29"/>
      <c r="K215" s="29"/>
      <c r="L215" s="29"/>
      <c r="M215" s="66"/>
      <c r="N215" s="164"/>
      <c r="O215" s="47"/>
      <c r="P215" s="100"/>
      <c r="Q215" s="29"/>
      <c r="R215" s="100"/>
      <c r="S215" s="29"/>
      <c r="T215" s="100"/>
      <c r="U215" s="29"/>
      <c r="V215" s="100"/>
      <c r="W215" s="48"/>
      <c r="X215" s="48"/>
      <c r="Y215" s="100"/>
      <c r="Z215" s="48"/>
      <c r="AA215" s="48"/>
      <c r="AB215" s="48"/>
      <c r="AC215" s="48"/>
      <c r="AD215" s="48"/>
      <c r="AE215" s="50"/>
      <c r="AF215" s="48"/>
      <c r="AG215" s="48"/>
      <c r="AH215" s="48"/>
      <c r="AI215" s="48"/>
      <c r="AJ215" s="37"/>
      <c r="AK215" s="36"/>
      <c r="AL215" s="48"/>
    </row>
    <row r="216" ht="15.75" customHeight="1">
      <c r="A216" s="29"/>
      <c r="B216" s="29"/>
      <c r="C216" s="22"/>
      <c r="D216" s="22"/>
      <c r="E216" s="22"/>
      <c r="F216" s="171"/>
      <c r="G216" s="164"/>
      <c r="H216" s="164"/>
      <c r="I216" s="22"/>
      <c r="J216" s="29"/>
      <c r="K216" s="29"/>
      <c r="L216" s="29"/>
      <c r="M216" s="66"/>
      <c r="N216" s="164"/>
      <c r="O216" s="47"/>
      <c r="P216" s="100"/>
      <c r="Q216" s="29"/>
      <c r="R216" s="100"/>
      <c r="S216" s="29"/>
      <c r="T216" s="100"/>
      <c r="U216" s="29"/>
      <c r="V216" s="100"/>
      <c r="W216" s="48"/>
      <c r="X216" s="48"/>
      <c r="Y216" s="100"/>
      <c r="Z216" s="48"/>
      <c r="AA216" s="48"/>
      <c r="AB216" s="48"/>
      <c r="AC216" s="48"/>
      <c r="AD216" s="48"/>
      <c r="AE216" s="50"/>
      <c r="AF216" s="48"/>
      <c r="AG216" s="48"/>
      <c r="AH216" s="48"/>
      <c r="AI216" s="48"/>
      <c r="AJ216" s="37"/>
      <c r="AK216" s="36"/>
      <c r="AL216" s="48"/>
    </row>
    <row r="217" ht="15.75" customHeight="1">
      <c r="A217" s="29"/>
      <c r="B217" s="29"/>
      <c r="C217" s="22"/>
      <c r="D217" s="22"/>
      <c r="E217" s="22"/>
      <c r="F217" s="171"/>
      <c r="G217" s="164"/>
      <c r="H217" s="164"/>
      <c r="I217" s="22"/>
      <c r="J217" s="29"/>
      <c r="K217" s="29"/>
      <c r="L217" s="29"/>
      <c r="M217" s="66"/>
      <c r="N217" s="164"/>
      <c r="O217" s="47"/>
      <c r="P217" s="100"/>
      <c r="Q217" s="29"/>
      <c r="R217" s="100"/>
      <c r="S217" s="29"/>
      <c r="T217" s="100"/>
      <c r="U217" s="29"/>
      <c r="V217" s="100"/>
      <c r="W217" s="48"/>
      <c r="X217" s="48"/>
      <c r="Y217" s="100"/>
      <c r="Z217" s="48"/>
      <c r="AA217" s="48"/>
      <c r="AB217" s="48"/>
      <c r="AC217" s="48"/>
      <c r="AD217" s="48"/>
      <c r="AE217" s="50"/>
      <c r="AF217" s="48"/>
      <c r="AG217" s="48"/>
      <c r="AH217" s="48"/>
      <c r="AI217" s="48"/>
      <c r="AJ217" s="37"/>
      <c r="AK217" s="36"/>
      <c r="AL217" s="48"/>
    </row>
    <row r="218" ht="15.75" customHeight="1">
      <c r="A218" s="29"/>
      <c r="B218" s="29"/>
      <c r="C218" s="22"/>
      <c r="D218" s="22"/>
      <c r="E218" s="22"/>
      <c r="F218" s="171"/>
      <c r="G218" s="164"/>
      <c r="H218" s="164"/>
      <c r="I218" s="22"/>
      <c r="J218" s="29"/>
      <c r="K218" s="29"/>
      <c r="L218" s="29"/>
      <c r="M218" s="66"/>
      <c r="N218" s="164"/>
      <c r="O218" s="47"/>
      <c r="P218" s="100"/>
      <c r="Q218" s="29"/>
      <c r="R218" s="100"/>
      <c r="S218" s="29"/>
      <c r="T218" s="100"/>
      <c r="U218" s="29"/>
      <c r="V218" s="100"/>
      <c r="W218" s="48"/>
      <c r="X218" s="48"/>
      <c r="Y218" s="100"/>
      <c r="Z218" s="48"/>
      <c r="AA218" s="48"/>
      <c r="AB218" s="48"/>
      <c r="AC218" s="48"/>
      <c r="AD218" s="48"/>
      <c r="AE218" s="50"/>
      <c r="AF218" s="48"/>
      <c r="AG218" s="48"/>
      <c r="AH218" s="48"/>
      <c r="AI218" s="48"/>
      <c r="AJ218" s="37"/>
      <c r="AK218" s="36"/>
      <c r="AL218" s="48"/>
    </row>
    <row r="219" ht="15.75" customHeight="1">
      <c r="A219" s="29"/>
      <c r="B219" s="29"/>
      <c r="C219" s="22"/>
      <c r="D219" s="22"/>
      <c r="E219" s="22"/>
      <c r="F219" s="171"/>
      <c r="G219" s="164"/>
      <c r="H219" s="164"/>
      <c r="I219" s="22"/>
      <c r="J219" s="29"/>
      <c r="K219" s="29"/>
      <c r="L219" s="29"/>
      <c r="M219" s="66"/>
      <c r="N219" s="164"/>
      <c r="O219" s="47"/>
      <c r="P219" s="100"/>
      <c r="Q219" s="29"/>
      <c r="R219" s="100"/>
      <c r="S219" s="29"/>
      <c r="T219" s="100"/>
      <c r="U219" s="29"/>
      <c r="V219" s="100"/>
      <c r="W219" s="48"/>
      <c r="X219" s="48"/>
      <c r="Y219" s="100"/>
      <c r="Z219" s="48"/>
      <c r="AA219" s="48"/>
      <c r="AB219" s="48"/>
      <c r="AC219" s="48"/>
      <c r="AD219" s="48"/>
      <c r="AE219" s="50"/>
      <c r="AF219" s="48"/>
      <c r="AG219" s="48"/>
      <c r="AH219" s="48"/>
      <c r="AI219" s="48"/>
      <c r="AJ219" s="37"/>
      <c r="AK219" s="36"/>
      <c r="AL219" s="48"/>
    </row>
    <row r="220" ht="15.75" customHeight="1">
      <c r="A220" s="29"/>
      <c r="B220" s="29"/>
      <c r="C220" s="22"/>
      <c r="D220" s="22"/>
      <c r="E220" s="22"/>
      <c r="F220" s="171"/>
      <c r="G220" s="164"/>
      <c r="H220" s="164"/>
      <c r="I220" s="22"/>
      <c r="J220" s="29"/>
      <c r="K220" s="29"/>
      <c r="L220" s="29"/>
      <c r="M220" s="66"/>
      <c r="N220" s="164"/>
      <c r="O220" s="47"/>
      <c r="P220" s="100"/>
      <c r="Q220" s="29"/>
      <c r="R220" s="100"/>
      <c r="S220" s="29"/>
      <c r="T220" s="100"/>
      <c r="U220" s="29"/>
      <c r="V220" s="100"/>
      <c r="W220" s="48"/>
      <c r="X220" s="48"/>
      <c r="Y220" s="100"/>
      <c r="Z220" s="48"/>
      <c r="AA220" s="48"/>
      <c r="AB220" s="48"/>
      <c r="AC220" s="48"/>
      <c r="AD220" s="48"/>
      <c r="AE220" s="50"/>
      <c r="AF220" s="48"/>
      <c r="AG220" s="48"/>
      <c r="AH220" s="48"/>
      <c r="AI220" s="48"/>
      <c r="AJ220" s="37"/>
      <c r="AK220" s="36"/>
      <c r="AL220" s="48"/>
    </row>
    <row r="221" ht="15.75" customHeight="1">
      <c r="A221" s="29"/>
      <c r="B221" s="29"/>
      <c r="C221" s="22"/>
      <c r="D221" s="22"/>
      <c r="E221" s="22"/>
      <c r="F221" s="171"/>
      <c r="G221" s="164"/>
      <c r="H221" s="164"/>
      <c r="I221" s="22"/>
      <c r="J221" s="29"/>
      <c r="K221" s="29"/>
      <c r="L221" s="29"/>
      <c r="M221" s="66"/>
      <c r="N221" s="164"/>
      <c r="O221" s="47"/>
      <c r="P221" s="100"/>
      <c r="Q221" s="29"/>
      <c r="R221" s="100"/>
      <c r="S221" s="29"/>
      <c r="T221" s="100"/>
      <c r="U221" s="29"/>
      <c r="V221" s="100"/>
      <c r="W221" s="48"/>
      <c r="X221" s="48"/>
      <c r="Y221" s="100"/>
      <c r="Z221" s="48"/>
      <c r="AA221" s="48"/>
      <c r="AB221" s="48"/>
      <c r="AC221" s="48"/>
      <c r="AD221" s="48"/>
      <c r="AE221" s="50"/>
      <c r="AF221" s="48"/>
      <c r="AG221" s="48"/>
      <c r="AH221" s="48"/>
      <c r="AI221" s="48"/>
      <c r="AJ221" s="37"/>
      <c r="AK221" s="36"/>
      <c r="AL221" s="48"/>
    </row>
    <row r="222" ht="15.75" customHeight="1">
      <c r="A222" s="29"/>
      <c r="B222" s="29"/>
      <c r="C222" s="22"/>
      <c r="D222" s="22"/>
      <c r="E222" s="22"/>
      <c r="F222" s="171"/>
      <c r="G222" s="164"/>
      <c r="H222" s="164"/>
      <c r="I222" s="22"/>
      <c r="J222" s="29"/>
      <c r="K222" s="29"/>
      <c r="L222" s="29"/>
      <c r="M222" s="66"/>
      <c r="N222" s="164"/>
      <c r="O222" s="47"/>
      <c r="P222" s="100"/>
      <c r="Q222" s="29"/>
      <c r="R222" s="100"/>
      <c r="S222" s="29"/>
      <c r="T222" s="100"/>
      <c r="U222" s="29"/>
      <c r="V222" s="100"/>
      <c r="W222" s="48"/>
      <c r="X222" s="48"/>
      <c r="Y222" s="100"/>
      <c r="Z222" s="48"/>
      <c r="AA222" s="48"/>
      <c r="AB222" s="48"/>
      <c r="AC222" s="48"/>
      <c r="AD222" s="48"/>
      <c r="AE222" s="50"/>
      <c r="AF222" s="48"/>
      <c r="AG222" s="48"/>
      <c r="AH222" s="48"/>
      <c r="AI222" s="48"/>
      <c r="AJ222" s="37"/>
      <c r="AK222" s="36"/>
      <c r="AL222" s="48"/>
    </row>
    <row r="223" ht="15.75" customHeight="1">
      <c r="A223" s="29"/>
      <c r="B223" s="29"/>
      <c r="C223" s="22"/>
      <c r="D223" s="22"/>
      <c r="E223" s="22"/>
      <c r="F223" s="171"/>
      <c r="G223" s="164"/>
      <c r="H223" s="164"/>
      <c r="I223" s="22"/>
      <c r="J223" s="29"/>
      <c r="K223" s="29"/>
      <c r="L223" s="29"/>
      <c r="M223" s="66"/>
      <c r="N223" s="164"/>
      <c r="O223" s="47"/>
      <c r="P223" s="100"/>
      <c r="Q223" s="29"/>
      <c r="R223" s="100"/>
      <c r="S223" s="29"/>
      <c r="T223" s="100"/>
      <c r="U223" s="29"/>
      <c r="V223" s="100"/>
      <c r="W223" s="48"/>
      <c r="X223" s="48"/>
      <c r="Y223" s="100"/>
      <c r="Z223" s="48"/>
      <c r="AA223" s="48"/>
      <c r="AB223" s="48"/>
      <c r="AC223" s="48"/>
      <c r="AD223" s="48"/>
      <c r="AE223" s="50"/>
      <c r="AF223" s="48"/>
      <c r="AG223" s="48"/>
      <c r="AH223" s="48"/>
      <c r="AI223" s="48"/>
      <c r="AJ223" s="37"/>
      <c r="AK223" s="36"/>
      <c r="AL223" s="48"/>
    </row>
    <row r="224" ht="15.75" customHeight="1">
      <c r="A224" s="29"/>
      <c r="B224" s="29"/>
      <c r="C224" s="22"/>
      <c r="D224" s="22"/>
      <c r="E224" s="22"/>
      <c r="F224" s="171"/>
      <c r="G224" s="164"/>
      <c r="H224" s="164"/>
      <c r="I224" s="22"/>
      <c r="J224" s="29"/>
      <c r="K224" s="29"/>
      <c r="L224" s="29"/>
      <c r="M224" s="66"/>
      <c r="N224" s="164"/>
      <c r="O224" s="47"/>
      <c r="P224" s="100"/>
      <c r="Q224" s="29"/>
      <c r="R224" s="100"/>
      <c r="S224" s="29"/>
      <c r="T224" s="100"/>
      <c r="U224" s="29"/>
      <c r="V224" s="100"/>
      <c r="W224" s="48"/>
      <c r="X224" s="48"/>
      <c r="Y224" s="100"/>
      <c r="Z224" s="48"/>
      <c r="AA224" s="48"/>
      <c r="AB224" s="48"/>
      <c r="AC224" s="48"/>
      <c r="AD224" s="48"/>
      <c r="AE224" s="50"/>
      <c r="AF224" s="48"/>
      <c r="AG224" s="48"/>
      <c r="AH224" s="48"/>
      <c r="AI224" s="48"/>
      <c r="AJ224" s="37"/>
      <c r="AK224" s="36"/>
      <c r="AL224" s="48"/>
    </row>
    <row r="225" ht="15.75" customHeight="1">
      <c r="A225" s="29"/>
      <c r="B225" s="29"/>
      <c r="C225" s="22"/>
      <c r="D225" s="22"/>
      <c r="E225" s="22"/>
      <c r="F225" s="171"/>
      <c r="G225" s="164"/>
      <c r="H225" s="164"/>
      <c r="I225" s="22"/>
      <c r="J225" s="29"/>
      <c r="K225" s="29"/>
      <c r="L225" s="29"/>
      <c r="M225" s="66"/>
      <c r="N225" s="164"/>
      <c r="O225" s="47"/>
      <c r="P225" s="100"/>
      <c r="Q225" s="29"/>
      <c r="R225" s="100"/>
      <c r="S225" s="29"/>
      <c r="T225" s="100"/>
      <c r="U225" s="29"/>
      <c r="V225" s="100"/>
      <c r="W225" s="48"/>
      <c r="X225" s="48"/>
      <c r="Y225" s="100"/>
      <c r="Z225" s="48"/>
      <c r="AA225" s="48"/>
      <c r="AB225" s="48"/>
      <c r="AC225" s="48"/>
      <c r="AD225" s="48"/>
      <c r="AE225" s="50"/>
      <c r="AF225" s="48"/>
      <c r="AG225" s="48"/>
      <c r="AH225" s="48"/>
      <c r="AI225" s="48"/>
      <c r="AJ225" s="37"/>
      <c r="AK225" s="36"/>
      <c r="AL225" s="48"/>
    </row>
    <row r="226" ht="15.75" customHeight="1">
      <c r="A226" s="29"/>
      <c r="B226" s="29"/>
      <c r="C226" s="22"/>
      <c r="D226" s="22"/>
      <c r="E226" s="22"/>
      <c r="F226" s="171"/>
      <c r="G226" s="164"/>
      <c r="H226" s="164"/>
      <c r="I226" s="22"/>
      <c r="J226" s="29"/>
      <c r="K226" s="29"/>
      <c r="L226" s="29"/>
      <c r="M226" s="66"/>
      <c r="N226" s="164"/>
      <c r="O226" s="47"/>
      <c r="P226" s="100"/>
      <c r="Q226" s="29"/>
      <c r="R226" s="100"/>
      <c r="S226" s="29"/>
      <c r="T226" s="100"/>
      <c r="U226" s="29"/>
      <c r="V226" s="100"/>
      <c r="W226" s="48"/>
      <c r="X226" s="48"/>
      <c r="Y226" s="100"/>
      <c r="Z226" s="48"/>
      <c r="AA226" s="48"/>
      <c r="AB226" s="48"/>
      <c r="AC226" s="48"/>
      <c r="AD226" s="48"/>
      <c r="AE226" s="50"/>
      <c r="AF226" s="48"/>
      <c r="AG226" s="48"/>
      <c r="AH226" s="48"/>
      <c r="AI226" s="48"/>
      <c r="AJ226" s="37"/>
      <c r="AK226" s="36"/>
      <c r="AL226" s="48"/>
    </row>
    <row r="227" ht="15.75" customHeight="1">
      <c r="A227" s="29"/>
      <c r="B227" s="29"/>
      <c r="C227" s="22"/>
      <c r="D227" s="22"/>
      <c r="E227" s="22"/>
      <c r="F227" s="171"/>
      <c r="G227" s="164"/>
      <c r="H227" s="164"/>
      <c r="I227" s="22"/>
      <c r="J227" s="29"/>
      <c r="K227" s="29"/>
      <c r="L227" s="29"/>
      <c r="M227" s="66"/>
      <c r="N227" s="164"/>
      <c r="O227" s="47"/>
      <c r="P227" s="100"/>
      <c r="Q227" s="29"/>
      <c r="R227" s="100"/>
      <c r="S227" s="29"/>
      <c r="T227" s="100"/>
      <c r="U227" s="29"/>
      <c r="V227" s="100"/>
      <c r="W227" s="48"/>
      <c r="X227" s="48"/>
      <c r="Y227" s="100"/>
      <c r="Z227" s="48"/>
      <c r="AA227" s="48"/>
      <c r="AB227" s="48"/>
      <c r="AC227" s="48"/>
      <c r="AD227" s="48"/>
      <c r="AE227" s="50"/>
      <c r="AF227" s="48"/>
      <c r="AG227" s="48"/>
      <c r="AH227" s="48"/>
      <c r="AI227" s="48"/>
      <c r="AJ227" s="37"/>
      <c r="AK227" s="36"/>
      <c r="AL227" s="48"/>
    </row>
    <row r="228" ht="15.75" customHeight="1">
      <c r="A228" s="29"/>
      <c r="B228" s="29"/>
      <c r="C228" s="22"/>
      <c r="D228" s="22"/>
      <c r="E228" s="22"/>
      <c r="F228" s="171"/>
      <c r="G228" s="164"/>
      <c r="H228" s="164"/>
      <c r="I228" s="22"/>
      <c r="J228" s="29"/>
      <c r="K228" s="29"/>
      <c r="L228" s="29"/>
      <c r="M228" s="66"/>
      <c r="N228" s="164"/>
      <c r="O228" s="47"/>
      <c r="P228" s="100"/>
      <c r="Q228" s="29"/>
      <c r="R228" s="100"/>
      <c r="S228" s="29"/>
      <c r="T228" s="100"/>
      <c r="U228" s="29"/>
      <c r="V228" s="100"/>
      <c r="W228" s="48"/>
      <c r="X228" s="48"/>
      <c r="Y228" s="100"/>
      <c r="Z228" s="48"/>
      <c r="AA228" s="48"/>
      <c r="AB228" s="48"/>
      <c r="AC228" s="48"/>
      <c r="AD228" s="48"/>
      <c r="AE228" s="50"/>
      <c r="AF228" s="48"/>
      <c r="AG228" s="48"/>
      <c r="AH228" s="48"/>
      <c r="AI228" s="48"/>
      <c r="AJ228" s="37"/>
      <c r="AK228" s="36"/>
      <c r="AL228" s="48"/>
    </row>
    <row r="229" ht="15.75" customHeight="1">
      <c r="A229" s="29"/>
      <c r="B229" s="29"/>
      <c r="C229" s="22"/>
      <c r="D229" s="22"/>
      <c r="E229" s="22"/>
      <c r="F229" s="171"/>
      <c r="G229" s="164"/>
      <c r="H229" s="164"/>
      <c r="I229" s="22"/>
      <c r="J229" s="29"/>
      <c r="K229" s="29"/>
      <c r="L229" s="29"/>
      <c r="M229" s="66"/>
      <c r="N229" s="164"/>
      <c r="O229" s="47"/>
      <c r="P229" s="100"/>
      <c r="Q229" s="29"/>
      <c r="R229" s="100"/>
      <c r="S229" s="29"/>
      <c r="T229" s="100"/>
      <c r="U229" s="29"/>
      <c r="V229" s="100"/>
      <c r="W229" s="48"/>
      <c r="X229" s="48"/>
      <c r="Y229" s="100"/>
      <c r="Z229" s="48"/>
      <c r="AA229" s="48"/>
      <c r="AB229" s="48"/>
      <c r="AC229" s="48"/>
      <c r="AD229" s="48"/>
      <c r="AE229" s="50"/>
      <c r="AF229" s="48"/>
      <c r="AG229" s="48"/>
      <c r="AH229" s="48"/>
      <c r="AI229" s="48"/>
      <c r="AJ229" s="37"/>
      <c r="AK229" s="36"/>
      <c r="AL229" s="48"/>
    </row>
    <row r="230" ht="15.75" customHeight="1">
      <c r="A230" s="29"/>
      <c r="B230" s="29"/>
      <c r="C230" s="22"/>
      <c r="D230" s="22"/>
      <c r="E230" s="22"/>
      <c r="F230" s="171"/>
      <c r="G230" s="164"/>
      <c r="H230" s="164"/>
      <c r="I230" s="22"/>
      <c r="J230" s="29"/>
      <c r="K230" s="29"/>
      <c r="L230" s="29"/>
      <c r="M230" s="66"/>
      <c r="N230" s="164"/>
      <c r="O230" s="47"/>
      <c r="P230" s="100"/>
      <c r="Q230" s="29"/>
      <c r="R230" s="100"/>
      <c r="S230" s="29"/>
      <c r="T230" s="100"/>
      <c r="U230" s="29"/>
      <c r="V230" s="100"/>
      <c r="W230" s="48"/>
      <c r="X230" s="48"/>
      <c r="Y230" s="100"/>
      <c r="Z230" s="48"/>
      <c r="AA230" s="48"/>
      <c r="AB230" s="48"/>
      <c r="AC230" s="48"/>
      <c r="AD230" s="48"/>
      <c r="AE230" s="50"/>
      <c r="AF230" s="48"/>
      <c r="AG230" s="48"/>
      <c r="AH230" s="48"/>
      <c r="AI230" s="48"/>
      <c r="AJ230" s="37"/>
      <c r="AK230" s="36"/>
      <c r="AL230" s="48"/>
    </row>
    <row r="231" ht="15.75" customHeight="1">
      <c r="A231" s="29"/>
      <c r="B231" s="29"/>
      <c r="C231" s="22"/>
      <c r="D231" s="22"/>
      <c r="E231" s="22"/>
      <c r="F231" s="171"/>
      <c r="G231" s="164"/>
      <c r="H231" s="164"/>
      <c r="I231" s="22"/>
      <c r="J231" s="29"/>
      <c r="K231" s="29"/>
      <c r="L231" s="29"/>
      <c r="M231" s="66"/>
      <c r="N231" s="164"/>
      <c r="O231" s="47"/>
      <c r="P231" s="100"/>
      <c r="Q231" s="29"/>
      <c r="R231" s="100"/>
      <c r="S231" s="29"/>
      <c r="T231" s="100"/>
      <c r="U231" s="29"/>
      <c r="V231" s="100"/>
      <c r="W231" s="48"/>
      <c r="X231" s="48"/>
      <c r="Y231" s="100"/>
      <c r="Z231" s="48"/>
      <c r="AA231" s="48"/>
      <c r="AB231" s="48"/>
      <c r="AC231" s="48"/>
      <c r="AD231" s="48"/>
      <c r="AE231" s="50"/>
      <c r="AF231" s="48"/>
      <c r="AG231" s="48"/>
      <c r="AH231" s="48"/>
      <c r="AI231" s="48"/>
      <c r="AJ231" s="37"/>
      <c r="AK231" s="36"/>
      <c r="AL231" s="48"/>
    </row>
    <row r="232" ht="15.75" customHeight="1">
      <c r="A232" s="29"/>
      <c r="B232" s="29"/>
      <c r="C232" s="22"/>
      <c r="D232" s="22"/>
      <c r="E232" s="22"/>
      <c r="F232" s="171"/>
      <c r="G232" s="164"/>
      <c r="H232" s="164"/>
      <c r="I232" s="22"/>
      <c r="J232" s="29"/>
      <c r="K232" s="29"/>
      <c r="L232" s="29"/>
      <c r="M232" s="66"/>
      <c r="N232" s="164"/>
      <c r="O232" s="47"/>
      <c r="P232" s="100"/>
      <c r="Q232" s="29"/>
      <c r="R232" s="100"/>
      <c r="S232" s="29"/>
      <c r="T232" s="100"/>
      <c r="U232" s="29"/>
      <c r="V232" s="100"/>
      <c r="W232" s="48"/>
      <c r="X232" s="48"/>
      <c r="Y232" s="100"/>
      <c r="Z232" s="48"/>
      <c r="AA232" s="48"/>
      <c r="AB232" s="48"/>
      <c r="AC232" s="48"/>
      <c r="AD232" s="48"/>
      <c r="AE232" s="50"/>
      <c r="AF232" s="48"/>
      <c r="AG232" s="48"/>
      <c r="AH232" s="48"/>
      <c r="AI232" s="48"/>
      <c r="AJ232" s="37"/>
      <c r="AK232" s="36"/>
      <c r="AL232" s="48"/>
    </row>
    <row r="233" ht="15.75" customHeight="1">
      <c r="A233" s="29"/>
      <c r="B233" s="29"/>
      <c r="C233" s="22"/>
      <c r="D233" s="22"/>
      <c r="E233" s="22"/>
      <c r="F233" s="171"/>
      <c r="G233" s="164"/>
      <c r="H233" s="164"/>
      <c r="I233" s="22"/>
      <c r="J233" s="29"/>
      <c r="K233" s="29"/>
      <c r="L233" s="29"/>
      <c r="M233" s="66"/>
      <c r="N233" s="164"/>
      <c r="O233" s="47"/>
      <c r="P233" s="100"/>
      <c r="Q233" s="29"/>
      <c r="R233" s="100"/>
      <c r="S233" s="29"/>
      <c r="T233" s="100"/>
      <c r="U233" s="29"/>
      <c r="V233" s="100"/>
      <c r="W233" s="48"/>
      <c r="X233" s="48"/>
      <c r="Y233" s="100"/>
      <c r="Z233" s="48"/>
      <c r="AA233" s="48"/>
      <c r="AB233" s="48"/>
      <c r="AC233" s="48"/>
      <c r="AD233" s="48"/>
      <c r="AE233" s="50"/>
      <c r="AF233" s="48"/>
      <c r="AG233" s="48"/>
      <c r="AH233" s="48"/>
      <c r="AI233" s="48"/>
      <c r="AJ233" s="37"/>
      <c r="AK233" s="36"/>
      <c r="AL233" s="48"/>
    </row>
    <row r="234" ht="15.75" customHeight="1">
      <c r="A234" s="29"/>
      <c r="B234" s="29"/>
      <c r="C234" s="22"/>
      <c r="D234" s="22"/>
      <c r="E234" s="22"/>
      <c r="F234" s="171"/>
      <c r="G234" s="164"/>
      <c r="H234" s="164"/>
      <c r="I234" s="22"/>
      <c r="J234" s="29"/>
      <c r="K234" s="29"/>
      <c r="L234" s="29"/>
      <c r="M234" s="66"/>
      <c r="N234" s="164"/>
      <c r="O234" s="47"/>
      <c r="P234" s="100"/>
      <c r="Q234" s="29"/>
      <c r="R234" s="100"/>
      <c r="S234" s="29"/>
      <c r="T234" s="100"/>
      <c r="U234" s="29"/>
      <c r="V234" s="100"/>
      <c r="W234" s="48"/>
      <c r="X234" s="48"/>
      <c r="Y234" s="100"/>
      <c r="Z234" s="48"/>
      <c r="AA234" s="48"/>
      <c r="AB234" s="48"/>
      <c r="AC234" s="48"/>
      <c r="AD234" s="48"/>
      <c r="AE234" s="50"/>
      <c r="AF234" s="48"/>
      <c r="AG234" s="48"/>
      <c r="AH234" s="48"/>
      <c r="AI234" s="48"/>
      <c r="AJ234" s="37"/>
      <c r="AK234" s="36"/>
      <c r="AL234" s="48"/>
    </row>
    <row r="235" ht="15.75" customHeight="1">
      <c r="A235" s="29"/>
      <c r="B235" s="29"/>
      <c r="C235" s="22"/>
      <c r="D235" s="22"/>
      <c r="E235" s="22"/>
      <c r="F235" s="171"/>
      <c r="G235" s="164"/>
      <c r="H235" s="164"/>
      <c r="I235" s="22"/>
      <c r="J235" s="29"/>
      <c r="K235" s="29"/>
      <c r="L235" s="29"/>
      <c r="M235" s="66"/>
      <c r="N235" s="164"/>
      <c r="O235" s="47"/>
      <c r="P235" s="100"/>
      <c r="Q235" s="29"/>
      <c r="R235" s="100"/>
      <c r="S235" s="29"/>
      <c r="T235" s="100"/>
      <c r="U235" s="29"/>
      <c r="V235" s="100"/>
      <c r="W235" s="48"/>
      <c r="X235" s="48"/>
      <c r="Y235" s="100"/>
      <c r="Z235" s="48"/>
      <c r="AA235" s="48"/>
      <c r="AB235" s="48"/>
      <c r="AC235" s="48"/>
      <c r="AD235" s="48"/>
      <c r="AE235" s="50"/>
      <c r="AF235" s="48"/>
      <c r="AG235" s="48"/>
      <c r="AH235" s="48"/>
      <c r="AI235" s="48"/>
      <c r="AJ235" s="37"/>
      <c r="AK235" s="36"/>
      <c r="AL235" s="48"/>
    </row>
    <row r="236" ht="15.75" customHeight="1">
      <c r="A236" s="29"/>
      <c r="B236" s="29"/>
      <c r="C236" s="22"/>
      <c r="D236" s="22"/>
      <c r="E236" s="22"/>
      <c r="F236" s="171"/>
      <c r="G236" s="164"/>
      <c r="H236" s="164"/>
      <c r="I236" s="22"/>
      <c r="J236" s="29"/>
      <c r="K236" s="29"/>
      <c r="L236" s="29"/>
      <c r="M236" s="66"/>
      <c r="N236" s="164"/>
      <c r="O236" s="47"/>
      <c r="P236" s="100"/>
      <c r="Q236" s="29"/>
      <c r="R236" s="100"/>
      <c r="S236" s="29"/>
      <c r="T236" s="100"/>
      <c r="U236" s="29"/>
      <c r="V236" s="100"/>
      <c r="W236" s="48"/>
      <c r="X236" s="48"/>
      <c r="Y236" s="100"/>
      <c r="Z236" s="48"/>
      <c r="AA236" s="48"/>
      <c r="AB236" s="48"/>
      <c r="AC236" s="48"/>
      <c r="AD236" s="48"/>
      <c r="AE236" s="50"/>
      <c r="AF236" s="48"/>
      <c r="AG236" s="48"/>
      <c r="AH236" s="48"/>
      <c r="AI236" s="48"/>
      <c r="AJ236" s="37"/>
      <c r="AK236" s="36"/>
      <c r="AL236" s="48"/>
    </row>
    <row r="237" ht="15.75" customHeight="1">
      <c r="A237" s="29"/>
      <c r="B237" s="29"/>
      <c r="C237" s="22"/>
      <c r="D237" s="22"/>
      <c r="E237" s="22"/>
      <c r="F237" s="171"/>
      <c r="G237" s="164"/>
      <c r="H237" s="164"/>
      <c r="I237" s="22"/>
      <c r="J237" s="29"/>
      <c r="K237" s="29"/>
      <c r="L237" s="29"/>
      <c r="M237" s="66"/>
      <c r="N237" s="164"/>
      <c r="O237" s="47"/>
      <c r="P237" s="100"/>
      <c r="Q237" s="29"/>
      <c r="R237" s="100"/>
      <c r="S237" s="29"/>
      <c r="T237" s="100"/>
      <c r="U237" s="29"/>
      <c r="V237" s="100"/>
      <c r="W237" s="48"/>
      <c r="X237" s="48"/>
      <c r="Y237" s="100"/>
      <c r="Z237" s="48"/>
      <c r="AA237" s="48"/>
      <c r="AB237" s="48"/>
      <c r="AC237" s="48"/>
      <c r="AD237" s="48"/>
      <c r="AE237" s="50"/>
      <c r="AF237" s="48"/>
      <c r="AG237" s="48"/>
      <c r="AH237" s="48"/>
      <c r="AI237" s="48"/>
      <c r="AJ237" s="37"/>
      <c r="AK237" s="36"/>
      <c r="AL237" s="48"/>
    </row>
    <row r="238" ht="15.75" customHeight="1">
      <c r="A238" s="29"/>
      <c r="B238" s="29"/>
      <c r="C238" s="22"/>
      <c r="D238" s="22"/>
      <c r="E238" s="22"/>
      <c r="F238" s="171"/>
      <c r="G238" s="164"/>
      <c r="H238" s="164"/>
      <c r="I238" s="22"/>
      <c r="J238" s="29"/>
      <c r="K238" s="29"/>
      <c r="L238" s="29"/>
      <c r="M238" s="66"/>
      <c r="N238" s="164"/>
      <c r="O238" s="47"/>
      <c r="P238" s="100"/>
      <c r="Q238" s="29"/>
      <c r="R238" s="100"/>
      <c r="S238" s="29"/>
      <c r="T238" s="100"/>
      <c r="U238" s="29"/>
      <c r="V238" s="100"/>
      <c r="W238" s="48"/>
      <c r="X238" s="48"/>
      <c r="Y238" s="100"/>
      <c r="Z238" s="48"/>
      <c r="AA238" s="48"/>
      <c r="AB238" s="48"/>
      <c r="AC238" s="48"/>
      <c r="AD238" s="48"/>
      <c r="AE238" s="50"/>
      <c r="AF238" s="48"/>
      <c r="AG238" s="48"/>
      <c r="AH238" s="48"/>
      <c r="AI238" s="48"/>
      <c r="AJ238" s="37"/>
      <c r="AK238" s="36"/>
      <c r="AL238" s="48"/>
    </row>
    <row r="239" ht="15.75" customHeight="1">
      <c r="A239" s="29"/>
      <c r="B239" s="29"/>
      <c r="C239" s="22"/>
      <c r="D239" s="22"/>
      <c r="E239" s="22"/>
      <c r="F239" s="171"/>
      <c r="G239" s="164"/>
      <c r="H239" s="164"/>
      <c r="I239" s="22"/>
      <c r="J239" s="29"/>
      <c r="K239" s="29"/>
      <c r="L239" s="29"/>
      <c r="M239" s="66"/>
      <c r="N239" s="164"/>
      <c r="O239" s="47"/>
      <c r="P239" s="100"/>
      <c r="Q239" s="29"/>
      <c r="R239" s="100"/>
      <c r="S239" s="29"/>
      <c r="T239" s="100"/>
      <c r="U239" s="29"/>
      <c r="V239" s="100"/>
      <c r="W239" s="48"/>
      <c r="X239" s="48"/>
      <c r="Y239" s="100"/>
      <c r="Z239" s="48"/>
      <c r="AA239" s="48"/>
      <c r="AB239" s="48"/>
      <c r="AC239" s="48"/>
      <c r="AD239" s="48"/>
      <c r="AE239" s="50"/>
      <c r="AF239" s="48"/>
      <c r="AG239" s="48"/>
      <c r="AH239" s="48"/>
      <c r="AI239" s="48"/>
      <c r="AJ239" s="37"/>
      <c r="AK239" s="36"/>
      <c r="AL239" s="48"/>
    </row>
    <row r="240" ht="15.75" customHeight="1">
      <c r="A240" s="29"/>
      <c r="B240" s="29"/>
      <c r="C240" s="22"/>
      <c r="D240" s="22"/>
      <c r="E240" s="22"/>
      <c r="F240" s="171"/>
      <c r="G240" s="164"/>
      <c r="H240" s="164"/>
      <c r="I240" s="22"/>
      <c r="J240" s="29"/>
      <c r="K240" s="29"/>
      <c r="L240" s="29"/>
      <c r="M240" s="66"/>
      <c r="N240" s="164"/>
      <c r="O240" s="47"/>
      <c r="P240" s="100"/>
      <c r="Q240" s="29"/>
      <c r="R240" s="100"/>
      <c r="S240" s="29"/>
      <c r="T240" s="100"/>
      <c r="U240" s="29"/>
      <c r="V240" s="100"/>
      <c r="W240" s="48"/>
      <c r="X240" s="48"/>
      <c r="Y240" s="100"/>
      <c r="Z240" s="48"/>
      <c r="AA240" s="48"/>
      <c r="AB240" s="48"/>
      <c r="AC240" s="48"/>
      <c r="AD240" s="48"/>
      <c r="AE240" s="50"/>
      <c r="AF240" s="48"/>
      <c r="AG240" s="48"/>
      <c r="AH240" s="48"/>
      <c r="AI240" s="48"/>
      <c r="AJ240" s="37"/>
      <c r="AK240" s="36"/>
      <c r="AL240" s="48"/>
    </row>
    <row r="241" ht="15.75" customHeight="1">
      <c r="A241" s="29"/>
      <c r="B241" s="29"/>
      <c r="C241" s="22"/>
      <c r="D241" s="22"/>
      <c r="E241" s="22"/>
      <c r="F241" s="171"/>
      <c r="G241" s="164"/>
      <c r="H241" s="164"/>
      <c r="I241" s="22"/>
      <c r="J241" s="29"/>
      <c r="K241" s="29"/>
      <c r="L241" s="29"/>
      <c r="M241" s="66"/>
      <c r="N241" s="164"/>
      <c r="O241" s="47"/>
      <c r="P241" s="100"/>
      <c r="Q241" s="29"/>
      <c r="R241" s="100"/>
      <c r="S241" s="29"/>
      <c r="T241" s="100"/>
      <c r="U241" s="29"/>
      <c r="V241" s="100"/>
      <c r="W241" s="48"/>
      <c r="X241" s="48"/>
      <c r="Y241" s="100"/>
      <c r="Z241" s="48"/>
      <c r="AA241" s="48"/>
      <c r="AB241" s="48"/>
      <c r="AC241" s="48"/>
      <c r="AD241" s="48"/>
      <c r="AE241" s="50"/>
      <c r="AF241" s="48"/>
      <c r="AG241" s="48"/>
      <c r="AH241" s="48"/>
      <c r="AI241" s="48"/>
      <c r="AJ241" s="37"/>
      <c r="AK241" s="36"/>
      <c r="AL241" s="48"/>
    </row>
    <row r="242" ht="15.75" customHeight="1">
      <c r="A242" s="29"/>
      <c r="B242" s="29"/>
      <c r="C242" s="22"/>
      <c r="D242" s="22"/>
      <c r="E242" s="22"/>
      <c r="F242" s="171"/>
      <c r="G242" s="164"/>
      <c r="H242" s="164"/>
      <c r="I242" s="22"/>
      <c r="J242" s="29"/>
      <c r="K242" s="29"/>
      <c r="L242" s="29"/>
      <c r="M242" s="66"/>
      <c r="N242" s="164"/>
      <c r="O242" s="47"/>
      <c r="P242" s="100"/>
      <c r="Q242" s="29"/>
      <c r="R242" s="100"/>
      <c r="S242" s="29"/>
      <c r="T242" s="100"/>
      <c r="U242" s="29"/>
      <c r="V242" s="100"/>
      <c r="W242" s="48"/>
      <c r="X242" s="48"/>
      <c r="Y242" s="100"/>
      <c r="Z242" s="48"/>
      <c r="AA242" s="48"/>
      <c r="AB242" s="48"/>
      <c r="AC242" s="48"/>
      <c r="AD242" s="48"/>
      <c r="AE242" s="50"/>
      <c r="AF242" s="48"/>
      <c r="AG242" s="48"/>
      <c r="AH242" s="48"/>
      <c r="AI242" s="48"/>
      <c r="AJ242" s="37"/>
      <c r="AK242" s="36"/>
      <c r="AL242" s="48"/>
    </row>
    <row r="243" ht="15.75" customHeight="1">
      <c r="A243" s="29"/>
      <c r="B243" s="29"/>
      <c r="C243" s="22"/>
      <c r="D243" s="22"/>
      <c r="E243" s="22"/>
      <c r="F243" s="171"/>
      <c r="G243" s="164"/>
      <c r="H243" s="164"/>
      <c r="I243" s="22"/>
      <c r="J243" s="29"/>
      <c r="K243" s="29"/>
      <c r="L243" s="29"/>
      <c r="M243" s="66"/>
      <c r="N243" s="164"/>
      <c r="O243" s="47"/>
      <c r="P243" s="100"/>
      <c r="Q243" s="29"/>
      <c r="R243" s="100"/>
      <c r="S243" s="29"/>
      <c r="T243" s="100"/>
      <c r="U243" s="29"/>
      <c r="V243" s="100"/>
      <c r="W243" s="48"/>
      <c r="X243" s="48"/>
      <c r="Y243" s="100"/>
      <c r="Z243" s="48"/>
      <c r="AA243" s="48"/>
      <c r="AB243" s="48"/>
      <c r="AC243" s="48"/>
      <c r="AD243" s="48"/>
      <c r="AE243" s="50"/>
      <c r="AF243" s="48"/>
      <c r="AG243" s="48"/>
      <c r="AH243" s="48"/>
      <c r="AI243" s="48"/>
      <c r="AJ243" s="37"/>
      <c r="AK243" s="36"/>
      <c r="AL243" s="48"/>
    </row>
    <row r="244" ht="15.75" customHeight="1">
      <c r="A244" s="29"/>
      <c r="B244" s="29"/>
      <c r="C244" s="22"/>
      <c r="D244" s="22"/>
      <c r="E244" s="22"/>
      <c r="F244" s="171"/>
      <c r="G244" s="164"/>
      <c r="H244" s="164"/>
      <c r="I244" s="22"/>
      <c r="J244" s="29"/>
      <c r="K244" s="29"/>
      <c r="L244" s="29"/>
      <c r="M244" s="66"/>
      <c r="N244" s="164"/>
      <c r="O244" s="47"/>
      <c r="P244" s="100"/>
      <c r="Q244" s="29"/>
      <c r="R244" s="100"/>
      <c r="S244" s="29"/>
      <c r="T244" s="100"/>
      <c r="U244" s="29"/>
      <c r="V244" s="100"/>
      <c r="W244" s="48"/>
      <c r="X244" s="48"/>
      <c r="Y244" s="100"/>
      <c r="Z244" s="48"/>
      <c r="AA244" s="48"/>
      <c r="AB244" s="48"/>
      <c r="AC244" s="48"/>
      <c r="AD244" s="48"/>
      <c r="AE244" s="50"/>
      <c r="AF244" s="48"/>
      <c r="AG244" s="48"/>
      <c r="AH244" s="48"/>
      <c r="AI244" s="48"/>
      <c r="AJ244" s="37"/>
      <c r="AK244" s="36"/>
      <c r="AL244" s="48"/>
    </row>
    <row r="245" ht="15.75" customHeight="1">
      <c r="A245" s="29"/>
      <c r="B245" s="29"/>
      <c r="C245" s="22"/>
      <c r="D245" s="22"/>
      <c r="E245" s="22"/>
      <c r="F245" s="171"/>
      <c r="G245" s="164"/>
      <c r="H245" s="164"/>
      <c r="I245" s="22"/>
      <c r="J245" s="29"/>
      <c r="K245" s="29"/>
      <c r="L245" s="29"/>
      <c r="M245" s="66"/>
      <c r="N245" s="164"/>
      <c r="O245" s="47"/>
      <c r="P245" s="100"/>
      <c r="Q245" s="29"/>
      <c r="R245" s="100"/>
      <c r="S245" s="29"/>
      <c r="T245" s="100"/>
      <c r="U245" s="29"/>
      <c r="V245" s="100"/>
      <c r="W245" s="48"/>
      <c r="X245" s="48"/>
      <c r="Y245" s="100"/>
      <c r="Z245" s="48"/>
      <c r="AA245" s="48"/>
      <c r="AB245" s="48"/>
      <c r="AC245" s="48"/>
      <c r="AD245" s="48"/>
      <c r="AE245" s="50"/>
      <c r="AF245" s="48"/>
      <c r="AG245" s="48"/>
      <c r="AH245" s="48"/>
      <c r="AI245" s="48"/>
      <c r="AJ245" s="37"/>
      <c r="AK245" s="36"/>
      <c r="AL245" s="48"/>
    </row>
    <row r="246" ht="15.75" customHeight="1">
      <c r="A246" s="29"/>
      <c r="B246" s="29"/>
      <c r="C246" s="22"/>
      <c r="D246" s="22"/>
      <c r="E246" s="22"/>
      <c r="F246" s="171"/>
      <c r="G246" s="164"/>
      <c r="H246" s="164"/>
      <c r="I246" s="22"/>
      <c r="J246" s="29"/>
      <c r="K246" s="29"/>
      <c r="L246" s="29"/>
      <c r="M246" s="66"/>
      <c r="N246" s="164"/>
      <c r="O246" s="47"/>
      <c r="P246" s="100"/>
      <c r="Q246" s="29"/>
      <c r="R246" s="100"/>
      <c r="S246" s="29"/>
      <c r="T246" s="100"/>
      <c r="U246" s="29"/>
      <c r="V246" s="100"/>
      <c r="W246" s="48"/>
      <c r="X246" s="48"/>
      <c r="Y246" s="100"/>
      <c r="Z246" s="48"/>
      <c r="AA246" s="48"/>
      <c r="AB246" s="48"/>
      <c r="AC246" s="48"/>
      <c r="AD246" s="48"/>
      <c r="AE246" s="50"/>
      <c r="AF246" s="48"/>
      <c r="AG246" s="48"/>
      <c r="AH246" s="48"/>
      <c r="AI246" s="48"/>
      <c r="AJ246" s="37"/>
      <c r="AK246" s="36"/>
      <c r="AL246" s="48"/>
    </row>
    <row r="247" ht="15.75" customHeight="1">
      <c r="A247" s="29"/>
      <c r="B247" s="29"/>
      <c r="C247" s="22"/>
      <c r="D247" s="22"/>
      <c r="E247" s="22"/>
      <c r="F247" s="171"/>
      <c r="G247" s="164"/>
      <c r="H247" s="164"/>
      <c r="I247" s="22"/>
      <c r="J247" s="29"/>
      <c r="K247" s="29"/>
      <c r="L247" s="29"/>
      <c r="M247" s="66"/>
      <c r="N247" s="164"/>
      <c r="O247" s="47"/>
      <c r="P247" s="100"/>
      <c r="Q247" s="29"/>
      <c r="R247" s="100"/>
      <c r="S247" s="29"/>
      <c r="T247" s="100"/>
      <c r="U247" s="29"/>
      <c r="V247" s="100"/>
      <c r="W247" s="48"/>
      <c r="X247" s="48"/>
      <c r="Y247" s="100"/>
      <c r="Z247" s="48"/>
      <c r="AA247" s="48"/>
      <c r="AB247" s="48"/>
      <c r="AC247" s="48"/>
      <c r="AD247" s="48"/>
      <c r="AE247" s="50"/>
      <c r="AF247" s="48"/>
      <c r="AG247" s="48"/>
      <c r="AH247" s="48"/>
      <c r="AI247" s="48"/>
      <c r="AJ247" s="37"/>
      <c r="AK247" s="36"/>
      <c r="AL247" s="48"/>
    </row>
    <row r="248" ht="15.75" customHeight="1">
      <c r="A248" s="29"/>
      <c r="B248" s="29"/>
      <c r="C248" s="22"/>
      <c r="D248" s="22"/>
      <c r="E248" s="22"/>
      <c r="F248" s="171"/>
      <c r="G248" s="164"/>
      <c r="H248" s="164"/>
      <c r="I248" s="22"/>
      <c r="J248" s="29"/>
      <c r="K248" s="29"/>
      <c r="L248" s="29"/>
      <c r="M248" s="66"/>
      <c r="N248" s="164"/>
      <c r="O248" s="47"/>
      <c r="P248" s="100"/>
      <c r="Q248" s="29"/>
      <c r="R248" s="100"/>
      <c r="S248" s="29"/>
      <c r="T248" s="100"/>
      <c r="U248" s="29"/>
      <c r="V248" s="100"/>
      <c r="W248" s="48"/>
      <c r="X248" s="48"/>
      <c r="Y248" s="100"/>
      <c r="Z248" s="48"/>
      <c r="AA248" s="48"/>
      <c r="AB248" s="48"/>
      <c r="AC248" s="48"/>
      <c r="AD248" s="48"/>
      <c r="AE248" s="50"/>
      <c r="AF248" s="48"/>
      <c r="AG248" s="48"/>
      <c r="AH248" s="48"/>
      <c r="AI248" s="48"/>
      <c r="AJ248" s="37"/>
      <c r="AK248" s="36"/>
      <c r="AL248" s="48"/>
    </row>
    <row r="249" ht="15.75" customHeight="1">
      <c r="A249" s="29"/>
      <c r="B249" s="29"/>
      <c r="C249" s="22"/>
      <c r="D249" s="22"/>
      <c r="E249" s="22"/>
      <c r="F249" s="171"/>
      <c r="G249" s="164"/>
      <c r="H249" s="164"/>
      <c r="I249" s="22"/>
      <c r="J249" s="29"/>
      <c r="K249" s="29"/>
      <c r="L249" s="29"/>
      <c r="M249" s="66"/>
      <c r="N249" s="164"/>
      <c r="O249" s="47"/>
      <c r="P249" s="100"/>
      <c r="Q249" s="29"/>
      <c r="R249" s="100"/>
      <c r="S249" s="29"/>
      <c r="T249" s="100"/>
      <c r="U249" s="29"/>
      <c r="V249" s="100"/>
      <c r="W249" s="48"/>
      <c r="X249" s="48"/>
      <c r="Y249" s="100"/>
      <c r="Z249" s="48"/>
      <c r="AA249" s="48"/>
      <c r="AB249" s="48"/>
      <c r="AC249" s="48"/>
      <c r="AD249" s="48"/>
      <c r="AE249" s="50"/>
      <c r="AF249" s="48"/>
      <c r="AG249" s="48"/>
      <c r="AH249" s="48"/>
      <c r="AI249" s="48"/>
      <c r="AJ249" s="37"/>
      <c r="AK249" s="36"/>
      <c r="AL249" s="48"/>
    </row>
    <row r="250" ht="15.75" customHeight="1">
      <c r="A250" s="29"/>
      <c r="B250" s="29"/>
      <c r="C250" s="22"/>
      <c r="D250" s="22"/>
      <c r="E250" s="22"/>
      <c r="F250" s="171"/>
      <c r="G250" s="164"/>
      <c r="H250" s="164"/>
      <c r="I250" s="22"/>
      <c r="J250" s="29"/>
      <c r="K250" s="29"/>
      <c r="L250" s="29"/>
      <c r="M250" s="66"/>
      <c r="N250" s="164"/>
      <c r="O250" s="47"/>
      <c r="P250" s="100"/>
      <c r="Q250" s="29"/>
      <c r="R250" s="100"/>
      <c r="S250" s="29"/>
      <c r="T250" s="100"/>
      <c r="U250" s="29"/>
      <c r="V250" s="100"/>
      <c r="W250" s="48"/>
      <c r="X250" s="48"/>
      <c r="Y250" s="100"/>
      <c r="Z250" s="48"/>
      <c r="AA250" s="48"/>
      <c r="AB250" s="48"/>
      <c r="AC250" s="48"/>
      <c r="AD250" s="48"/>
      <c r="AE250" s="50"/>
      <c r="AF250" s="48"/>
      <c r="AG250" s="48"/>
      <c r="AH250" s="48"/>
      <c r="AI250" s="48"/>
      <c r="AJ250" s="37"/>
      <c r="AK250" s="36"/>
      <c r="AL250" s="48"/>
    </row>
    <row r="251" ht="15.75" customHeight="1">
      <c r="A251" s="29"/>
      <c r="B251" s="29"/>
      <c r="C251" s="22"/>
      <c r="D251" s="22"/>
      <c r="E251" s="22"/>
      <c r="F251" s="171"/>
      <c r="G251" s="164"/>
      <c r="H251" s="164"/>
      <c r="I251" s="22"/>
      <c r="J251" s="29"/>
      <c r="K251" s="29"/>
      <c r="L251" s="29"/>
      <c r="M251" s="66"/>
      <c r="N251" s="164"/>
      <c r="O251" s="47"/>
      <c r="P251" s="100"/>
      <c r="Q251" s="29"/>
      <c r="R251" s="100"/>
      <c r="S251" s="29"/>
      <c r="T251" s="100"/>
      <c r="U251" s="29"/>
      <c r="V251" s="100"/>
      <c r="W251" s="48"/>
      <c r="X251" s="48"/>
      <c r="Y251" s="100"/>
      <c r="Z251" s="48"/>
      <c r="AA251" s="48"/>
      <c r="AB251" s="48"/>
      <c r="AC251" s="48"/>
      <c r="AD251" s="48"/>
      <c r="AE251" s="50"/>
      <c r="AF251" s="48"/>
      <c r="AG251" s="48"/>
      <c r="AH251" s="48"/>
      <c r="AI251" s="48"/>
      <c r="AJ251" s="37"/>
      <c r="AK251" s="36"/>
      <c r="AL251" s="48"/>
    </row>
    <row r="252" ht="15.75" customHeight="1">
      <c r="A252" s="29"/>
      <c r="B252" s="29"/>
      <c r="C252" s="22"/>
      <c r="D252" s="22"/>
      <c r="E252" s="22"/>
      <c r="F252" s="171"/>
      <c r="G252" s="164"/>
      <c r="H252" s="164"/>
      <c r="I252" s="22"/>
      <c r="J252" s="29"/>
      <c r="K252" s="29"/>
      <c r="L252" s="29"/>
      <c r="M252" s="66"/>
      <c r="N252" s="164"/>
      <c r="O252" s="47"/>
      <c r="P252" s="100"/>
      <c r="Q252" s="29"/>
      <c r="R252" s="100"/>
      <c r="S252" s="29"/>
      <c r="T252" s="100"/>
      <c r="U252" s="29"/>
      <c r="V252" s="100"/>
      <c r="W252" s="48"/>
      <c r="X252" s="48"/>
      <c r="Y252" s="100"/>
      <c r="Z252" s="48"/>
      <c r="AA252" s="48"/>
      <c r="AB252" s="48"/>
      <c r="AC252" s="48"/>
      <c r="AD252" s="48"/>
      <c r="AE252" s="50"/>
      <c r="AF252" s="48"/>
      <c r="AG252" s="48"/>
      <c r="AH252" s="48"/>
      <c r="AI252" s="48"/>
      <c r="AJ252" s="37"/>
      <c r="AK252" s="36"/>
      <c r="AL252" s="48"/>
    </row>
    <row r="253" ht="15.75" customHeight="1">
      <c r="A253" s="29"/>
      <c r="B253" s="29"/>
      <c r="C253" s="22"/>
      <c r="D253" s="22"/>
      <c r="E253" s="22"/>
      <c r="F253" s="171"/>
      <c r="G253" s="164"/>
      <c r="H253" s="164"/>
      <c r="I253" s="22"/>
      <c r="J253" s="29"/>
      <c r="K253" s="29"/>
      <c r="L253" s="29"/>
      <c r="M253" s="66"/>
      <c r="N253" s="164"/>
      <c r="O253" s="47"/>
      <c r="P253" s="100"/>
      <c r="Q253" s="29"/>
      <c r="R253" s="100"/>
      <c r="S253" s="29"/>
      <c r="T253" s="100"/>
      <c r="U253" s="29"/>
      <c r="V253" s="100"/>
      <c r="W253" s="48"/>
      <c r="X253" s="48"/>
      <c r="Y253" s="100"/>
      <c r="Z253" s="48"/>
      <c r="AA253" s="48"/>
      <c r="AB253" s="48"/>
      <c r="AC253" s="48"/>
      <c r="AD253" s="48"/>
      <c r="AE253" s="50"/>
      <c r="AF253" s="48"/>
      <c r="AG253" s="48"/>
      <c r="AH253" s="48"/>
      <c r="AI253" s="48"/>
      <c r="AJ253" s="37"/>
      <c r="AK253" s="36"/>
      <c r="AL253" s="48"/>
    </row>
    <row r="254" ht="15.75" customHeight="1">
      <c r="A254" s="29"/>
      <c r="B254" s="29"/>
      <c r="C254" s="22"/>
      <c r="D254" s="22"/>
      <c r="E254" s="22"/>
      <c r="F254" s="171"/>
      <c r="G254" s="164"/>
      <c r="H254" s="164"/>
      <c r="I254" s="22"/>
      <c r="J254" s="29"/>
      <c r="K254" s="29"/>
      <c r="L254" s="29"/>
      <c r="M254" s="66"/>
      <c r="N254" s="164"/>
      <c r="O254" s="47"/>
      <c r="P254" s="100"/>
      <c r="Q254" s="29"/>
      <c r="R254" s="100"/>
      <c r="S254" s="29"/>
      <c r="T254" s="100"/>
      <c r="U254" s="29"/>
      <c r="V254" s="100"/>
      <c r="W254" s="48"/>
      <c r="X254" s="48"/>
      <c r="Y254" s="100"/>
      <c r="Z254" s="48"/>
      <c r="AA254" s="48"/>
      <c r="AB254" s="48"/>
      <c r="AC254" s="48"/>
      <c r="AD254" s="48"/>
      <c r="AE254" s="50"/>
      <c r="AF254" s="48"/>
      <c r="AG254" s="48"/>
      <c r="AH254" s="48"/>
      <c r="AI254" s="48"/>
      <c r="AJ254" s="37"/>
      <c r="AK254" s="36"/>
      <c r="AL254" s="48"/>
    </row>
    <row r="255" ht="15.75" customHeight="1">
      <c r="A255" s="29"/>
      <c r="B255" s="29"/>
      <c r="C255" s="22"/>
      <c r="D255" s="22"/>
      <c r="E255" s="22"/>
      <c r="F255" s="171"/>
      <c r="G255" s="164"/>
      <c r="H255" s="164"/>
      <c r="I255" s="22"/>
      <c r="J255" s="29"/>
      <c r="K255" s="29"/>
      <c r="L255" s="29"/>
      <c r="M255" s="66"/>
      <c r="N255" s="164"/>
      <c r="O255" s="47"/>
      <c r="P255" s="100"/>
      <c r="Q255" s="29"/>
      <c r="R255" s="100"/>
      <c r="S255" s="29"/>
      <c r="T255" s="100"/>
      <c r="U255" s="29"/>
      <c r="V255" s="100"/>
      <c r="W255" s="48"/>
      <c r="X255" s="48"/>
      <c r="Y255" s="100"/>
      <c r="Z255" s="48"/>
      <c r="AA255" s="48"/>
      <c r="AB255" s="48"/>
      <c r="AC255" s="48"/>
      <c r="AD255" s="48"/>
      <c r="AE255" s="50"/>
      <c r="AF255" s="48"/>
      <c r="AG255" s="48"/>
      <c r="AH255" s="48"/>
      <c r="AI255" s="48"/>
      <c r="AJ255" s="37"/>
      <c r="AK255" s="36"/>
      <c r="AL255" s="48"/>
    </row>
    <row r="256" ht="15.75" customHeight="1">
      <c r="A256" s="29"/>
      <c r="B256" s="29"/>
      <c r="C256" s="22"/>
      <c r="D256" s="22"/>
      <c r="E256" s="22"/>
      <c r="F256" s="171"/>
      <c r="G256" s="164"/>
      <c r="H256" s="164"/>
      <c r="I256" s="22"/>
      <c r="J256" s="29"/>
      <c r="K256" s="29"/>
      <c r="L256" s="29"/>
      <c r="M256" s="66"/>
      <c r="N256" s="164"/>
      <c r="O256" s="47"/>
      <c r="P256" s="100"/>
      <c r="Q256" s="29"/>
      <c r="R256" s="100"/>
      <c r="S256" s="29"/>
      <c r="T256" s="100"/>
      <c r="U256" s="29"/>
      <c r="V256" s="100"/>
      <c r="W256" s="48"/>
      <c r="X256" s="48"/>
      <c r="Y256" s="100"/>
      <c r="Z256" s="48"/>
      <c r="AA256" s="48"/>
      <c r="AB256" s="48"/>
      <c r="AC256" s="48"/>
      <c r="AD256" s="48"/>
      <c r="AE256" s="50"/>
      <c r="AF256" s="48"/>
      <c r="AG256" s="48"/>
      <c r="AH256" s="48"/>
      <c r="AI256" s="48"/>
      <c r="AJ256" s="37"/>
      <c r="AK256" s="36"/>
      <c r="AL256" s="48"/>
    </row>
    <row r="257" ht="15.75" customHeight="1">
      <c r="A257" s="29"/>
      <c r="B257" s="29"/>
      <c r="C257" s="22"/>
      <c r="D257" s="22"/>
      <c r="E257" s="22"/>
      <c r="F257" s="171"/>
      <c r="G257" s="164"/>
      <c r="H257" s="164"/>
      <c r="I257" s="22"/>
      <c r="J257" s="29"/>
      <c r="K257" s="29"/>
      <c r="L257" s="29"/>
      <c r="M257" s="66"/>
      <c r="N257" s="164"/>
      <c r="O257" s="47"/>
      <c r="P257" s="100"/>
      <c r="Q257" s="29"/>
      <c r="R257" s="100"/>
      <c r="S257" s="29"/>
      <c r="T257" s="100"/>
      <c r="U257" s="29"/>
      <c r="V257" s="100"/>
      <c r="W257" s="48"/>
      <c r="X257" s="48"/>
      <c r="Y257" s="100"/>
      <c r="Z257" s="48"/>
      <c r="AA257" s="48"/>
      <c r="AB257" s="48"/>
      <c r="AC257" s="48"/>
      <c r="AD257" s="48"/>
      <c r="AE257" s="50"/>
      <c r="AF257" s="48"/>
      <c r="AG257" s="48"/>
      <c r="AH257" s="48"/>
      <c r="AI257" s="48"/>
      <c r="AJ257" s="37"/>
      <c r="AK257" s="36"/>
      <c r="AL257" s="48"/>
    </row>
    <row r="258" ht="15.75" customHeight="1">
      <c r="A258" s="29"/>
      <c r="B258" s="29"/>
      <c r="C258" s="22"/>
      <c r="D258" s="22"/>
      <c r="E258" s="22"/>
      <c r="F258" s="171"/>
      <c r="G258" s="164"/>
      <c r="H258" s="164"/>
      <c r="I258" s="22"/>
      <c r="J258" s="29"/>
      <c r="K258" s="29"/>
      <c r="L258" s="29"/>
      <c r="M258" s="66"/>
      <c r="N258" s="164"/>
      <c r="O258" s="47"/>
      <c r="P258" s="100"/>
      <c r="Q258" s="29"/>
      <c r="R258" s="100"/>
      <c r="S258" s="29"/>
      <c r="T258" s="100"/>
      <c r="U258" s="29"/>
      <c r="V258" s="100"/>
      <c r="W258" s="48"/>
      <c r="X258" s="48"/>
      <c r="Y258" s="100"/>
      <c r="Z258" s="48"/>
      <c r="AA258" s="48"/>
      <c r="AB258" s="48"/>
      <c r="AC258" s="48"/>
      <c r="AD258" s="48"/>
      <c r="AE258" s="50"/>
      <c r="AF258" s="48"/>
      <c r="AG258" s="48"/>
      <c r="AH258" s="48"/>
      <c r="AI258" s="48"/>
      <c r="AJ258" s="37"/>
      <c r="AK258" s="36"/>
      <c r="AL258" s="48"/>
    </row>
    <row r="259" ht="15.75" customHeight="1">
      <c r="A259" s="29"/>
      <c r="B259" s="29"/>
      <c r="C259" s="22"/>
      <c r="D259" s="22"/>
      <c r="E259" s="22"/>
      <c r="F259" s="171"/>
      <c r="G259" s="164"/>
      <c r="H259" s="164"/>
      <c r="I259" s="22"/>
      <c r="J259" s="29"/>
      <c r="K259" s="29"/>
      <c r="L259" s="29"/>
      <c r="M259" s="66"/>
      <c r="N259" s="164"/>
      <c r="O259" s="47"/>
      <c r="P259" s="100"/>
      <c r="Q259" s="29"/>
      <c r="R259" s="100"/>
      <c r="S259" s="29"/>
      <c r="T259" s="100"/>
      <c r="U259" s="29"/>
      <c r="V259" s="100"/>
      <c r="W259" s="48"/>
      <c r="X259" s="48"/>
      <c r="Y259" s="100"/>
      <c r="Z259" s="48"/>
      <c r="AA259" s="48"/>
      <c r="AB259" s="48"/>
      <c r="AC259" s="48"/>
      <c r="AD259" s="48"/>
      <c r="AE259" s="50"/>
      <c r="AF259" s="48"/>
      <c r="AG259" s="48"/>
      <c r="AH259" s="48"/>
      <c r="AI259" s="48"/>
      <c r="AJ259" s="37"/>
      <c r="AK259" s="36"/>
      <c r="AL259" s="48"/>
    </row>
    <row r="260" ht="15.75" customHeight="1">
      <c r="A260" s="29"/>
      <c r="B260" s="29"/>
      <c r="C260" s="22"/>
      <c r="D260" s="22"/>
      <c r="E260" s="22"/>
      <c r="F260" s="171"/>
      <c r="G260" s="164"/>
      <c r="H260" s="164"/>
      <c r="I260" s="22"/>
      <c r="J260" s="29"/>
      <c r="K260" s="29"/>
      <c r="L260" s="29"/>
      <c r="M260" s="66"/>
      <c r="N260" s="164"/>
      <c r="O260" s="47"/>
      <c r="P260" s="100"/>
      <c r="Q260" s="29"/>
      <c r="R260" s="100"/>
      <c r="S260" s="29"/>
      <c r="T260" s="100"/>
      <c r="U260" s="29"/>
      <c r="V260" s="100"/>
      <c r="W260" s="48"/>
      <c r="X260" s="48"/>
      <c r="Y260" s="100"/>
      <c r="Z260" s="48"/>
      <c r="AA260" s="48"/>
      <c r="AB260" s="48"/>
      <c r="AC260" s="48"/>
      <c r="AD260" s="48"/>
      <c r="AE260" s="50"/>
      <c r="AF260" s="48"/>
      <c r="AG260" s="48"/>
      <c r="AH260" s="48"/>
      <c r="AI260" s="48"/>
      <c r="AJ260" s="37"/>
      <c r="AK260" s="36"/>
      <c r="AL260" s="48"/>
    </row>
    <row r="261" ht="15.75" customHeight="1">
      <c r="A261" s="29"/>
      <c r="B261" s="29"/>
      <c r="C261" s="22"/>
      <c r="D261" s="22"/>
      <c r="E261" s="22"/>
      <c r="F261" s="171"/>
      <c r="G261" s="164"/>
      <c r="H261" s="164"/>
      <c r="I261" s="22"/>
      <c r="J261" s="29"/>
      <c r="K261" s="29"/>
      <c r="L261" s="29"/>
      <c r="M261" s="66"/>
      <c r="N261" s="164"/>
      <c r="O261" s="47"/>
      <c r="P261" s="100"/>
      <c r="Q261" s="29"/>
      <c r="R261" s="100"/>
      <c r="S261" s="29"/>
      <c r="T261" s="100"/>
      <c r="U261" s="29"/>
      <c r="V261" s="100"/>
      <c r="W261" s="48"/>
      <c r="X261" s="48"/>
      <c r="Y261" s="100"/>
      <c r="Z261" s="48"/>
      <c r="AA261" s="48"/>
      <c r="AB261" s="48"/>
      <c r="AC261" s="48"/>
      <c r="AD261" s="48"/>
      <c r="AE261" s="50"/>
      <c r="AF261" s="48"/>
      <c r="AG261" s="48"/>
      <c r="AH261" s="48"/>
      <c r="AI261" s="48"/>
      <c r="AJ261" s="37"/>
      <c r="AK261" s="36"/>
      <c r="AL261" s="48"/>
    </row>
    <row r="262" ht="15.75" customHeight="1">
      <c r="A262" s="29"/>
      <c r="B262" s="29"/>
      <c r="C262" s="22"/>
      <c r="D262" s="22"/>
      <c r="E262" s="22"/>
      <c r="F262" s="171"/>
      <c r="G262" s="164"/>
      <c r="H262" s="164"/>
      <c r="I262" s="22"/>
      <c r="J262" s="29"/>
      <c r="K262" s="29"/>
      <c r="L262" s="29"/>
      <c r="M262" s="66"/>
      <c r="N262" s="164"/>
      <c r="O262" s="47"/>
      <c r="P262" s="100"/>
      <c r="Q262" s="29"/>
      <c r="R262" s="100"/>
      <c r="S262" s="29"/>
      <c r="T262" s="100"/>
      <c r="U262" s="29"/>
      <c r="V262" s="100"/>
      <c r="W262" s="48"/>
      <c r="X262" s="48"/>
      <c r="Y262" s="100"/>
      <c r="Z262" s="48"/>
      <c r="AA262" s="48"/>
      <c r="AB262" s="48"/>
      <c r="AC262" s="48"/>
      <c r="AD262" s="48"/>
      <c r="AE262" s="50"/>
      <c r="AF262" s="48"/>
      <c r="AG262" s="48"/>
      <c r="AH262" s="48"/>
      <c r="AI262" s="48"/>
      <c r="AJ262" s="37"/>
      <c r="AK262" s="36"/>
      <c r="AL262" s="48"/>
    </row>
    <row r="263" ht="15.75" customHeight="1">
      <c r="A263" s="29"/>
      <c r="B263" s="29"/>
      <c r="C263" s="22"/>
      <c r="D263" s="22"/>
      <c r="E263" s="22"/>
      <c r="F263" s="171"/>
      <c r="G263" s="164"/>
      <c r="H263" s="164"/>
      <c r="I263" s="22"/>
      <c r="J263" s="29"/>
      <c r="K263" s="29"/>
      <c r="L263" s="29"/>
      <c r="M263" s="66"/>
      <c r="N263" s="164"/>
      <c r="O263" s="47"/>
      <c r="P263" s="100"/>
      <c r="Q263" s="29"/>
      <c r="R263" s="100"/>
      <c r="S263" s="29"/>
      <c r="T263" s="100"/>
      <c r="U263" s="29"/>
      <c r="V263" s="100"/>
      <c r="W263" s="48"/>
      <c r="X263" s="48"/>
      <c r="Y263" s="100"/>
      <c r="Z263" s="48"/>
      <c r="AA263" s="48"/>
      <c r="AB263" s="48"/>
      <c r="AC263" s="48"/>
      <c r="AD263" s="48"/>
      <c r="AE263" s="50"/>
      <c r="AF263" s="48"/>
      <c r="AG263" s="48"/>
      <c r="AH263" s="48"/>
      <c r="AI263" s="48"/>
      <c r="AJ263" s="37"/>
      <c r="AK263" s="36"/>
      <c r="AL263" s="48"/>
    </row>
    <row r="264" ht="15.75" customHeight="1">
      <c r="A264" s="29"/>
      <c r="B264" s="29"/>
      <c r="C264" s="22"/>
      <c r="D264" s="22"/>
      <c r="E264" s="22"/>
      <c r="F264" s="171"/>
      <c r="G264" s="164"/>
      <c r="H264" s="164"/>
      <c r="I264" s="22"/>
      <c r="J264" s="29"/>
      <c r="K264" s="29"/>
      <c r="L264" s="29"/>
      <c r="M264" s="66"/>
      <c r="N264" s="164"/>
      <c r="O264" s="47"/>
      <c r="P264" s="100"/>
      <c r="Q264" s="29"/>
      <c r="R264" s="100"/>
      <c r="S264" s="29"/>
      <c r="T264" s="100"/>
      <c r="U264" s="29"/>
      <c r="V264" s="100"/>
      <c r="W264" s="48"/>
      <c r="X264" s="48"/>
      <c r="Y264" s="100"/>
      <c r="Z264" s="48"/>
      <c r="AA264" s="48"/>
      <c r="AB264" s="48"/>
      <c r="AC264" s="48"/>
      <c r="AD264" s="48"/>
      <c r="AE264" s="50"/>
      <c r="AF264" s="48"/>
      <c r="AG264" s="48"/>
      <c r="AH264" s="48"/>
      <c r="AI264" s="48"/>
      <c r="AJ264" s="37"/>
      <c r="AK264" s="36"/>
      <c r="AL264" s="48"/>
    </row>
    <row r="265" ht="15.75" customHeight="1">
      <c r="A265" s="29"/>
      <c r="B265" s="29"/>
      <c r="C265" s="22"/>
      <c r="D265" s="22"/>
      <c r="E265" s="22"/>
      <c r="F265" s="171"/>
      <c r="G265" s="164"/>
      <c r="H265" s="164"/>
      <c r="I265" s="22"/>
      <c r="J265" s="29"/>
      <c r="K265" s="29"/>
      <c r="L265" s="29"/>
      <c r="M265" s="66"/>
      <c r="N265" s="164"/>
      <c r="O265" s="47"/>
      <c r="P265" s="100"/>
      <c r="Q265" s="29"/>
      <c r="R265" s="100"/>
      <c r="S265" s="29"/>
      <c r="T265" s="100"/>
      <c r="U265" s="29"/>
      <c r="V265" s="100"/>
      <c r="W265" s="48"/>
      <c r="X265" s="48"/>
      <c r="Y265" s="100"/>
      <c r="Z265" s="48"/>
      <c r="AA265" s="48"/>
      <c r="AB265" s="48"/>
      <c r="AC265" s="48"/>
      <c r="AD265" s="48"/>
      <c r="AE265" s="50"/>
      <c r="AF265" s="48"/>
      <c r="AG265" s="48"/>
      <c r="AH265" s="48"/>
      <c r="AI265" s="48"/>
      <c r="AJ265" s="37"/>
      <c r="AK265" s="36"/>
      <c r="AL265" s="48"/>
    </row>
    <row r="266" ht="15.75" customHeight="1">
      <c r="A266" s="29"/>
      <c r="B266" s="29"/>
      <c r="C266" s="22"/>
      <c r="D266" s="22"/>
      <c r="E266" s="22"/>
      <c r="F266" s="171"/>
      <c r="G266" s="164"/>
      <c r="H266" s="164"/>
      <c r="I266" s="22"/>
      <c r="J266" s="29"/>
      <c r="K266" s="29"/>
      <c r="L266" s="29"/>
      <c r="M266" s="66"/>
      <c r="N266" s="164"/>
      <c r="O266" s="47"/>
      <c r="P266" s="100"/>
      <c r="Q266" s="29"/>
      <c r="R266" s="100"/>
      <c r="S266" s="29"/>
      <c r="T266" s="100"/>
      <c r="U266" s="29"/>
      <c r="V266" s="100"/>
      <c r="W266" s="48"/>
      <c r="X266" s="48"/>
      <c r="Y266" s="100"/>
      <c r="Z266" s="48"/>
      <c r="AA266" s="48"/>
      <c r="AB266" s="48"/>
      <c r="AC266" s="48"/>
      <c r="AD266" s="48"/>
      <c r="AE266" s="50"/>
      <c r="AF266" s="48"/>
      <c r="AG266" s="48"/>
      <c r="AH266" s="48"/>
      <c r="AI266" s="48"/>
      <c r="AJ266" s="37"/>
      <c r="AK266" s="36"/>
      <c r="AL266" s="48"/>
    </row>
    <row r="267" ht="15.75" customHeight="1">
      <c r="A267" s="29"/>
      <c r="B267" s="29"/>
      <c r="C267" s="22"/>
      <c r="D267" s="22"/>
      <c r="E267" s="22"/>
      <c r="F267" s="171"/>
      <c r="G267" s="164"/>
      <c r="H267" s="164"/>
      <c r="I267" s="22"/>
      <c r="J267" s="29"/>
      <c r="K267" s="29"/>
      <c r="L267" s="29"/>
      <c r="M267" s="66"/>
      <c r="N267" s="164"/>
      <c r="O267" s="47"/>
      <c r="P267" s="100"/>
      <c r="Q267" s="29"/>
      <c r="R267" s="100"/>
      <c r="S267" s="29"/>
      <c r="T267" s="100"/>
      <c r="U267" s="29"/>
      <c r="V267" s="100"/>
      <c r="W267" s="48"/>
      <c r="X267" s="48"/>
      <c r="Y267" s="100"/>
      <c r="Z267" s="48"/>
      <c r="AA267" s="48"/>
      <c r="AB267" s="48"/>
      <c r="AC267" s="48"/>
      <c r="AD267" s="48"/>
      <c r="AE267" s="50"/>
      <c r="AF267" s="48"/>
      <c r="AG267" s="48"/>
      <c r="AH267" s="48"/>
      <c r="AI267" s="48"/>
      <c r="AJ267" s="37"/>
      <c r="AK267" s="36"/>
      <c r="AL267" s="48"/>
    </row>
    <row r="268" ht="15.75" customHeight="1">
      <c r="A268" s="29"/>
      <c r="B268" s="29"/>
      <c r="C268" s="22"/>
      <c r="D268" s="22"/>
      <c r="E268" s="22"/>
      <c r="F268" s="171"/>
      <c r="G268" s="164"/>
      <c r="H268" s="164"/>
      <c r="I268" s="22"/>
      <c r="J268" s="29"/>
      <c r="K268" s="29"/>
      <c r="L268" s="29"/>
      <c r="M268" s="66"/>
      <c r="N268" s="164"/>
      <c r="O268" s="47"/>
      <c r="P268" s="100"/>
      <c r="Q268" s="29"/>
      <c r="R268" s="100"/>
      <c r="S268" s="29"/>
      <c r="T268" s="100"/>
      <c r="U268" s="29"/>
      <c r="V268" s="100"/>
      <c r="W268" s="48"/>
      <c r="X268" s="48"/>
      <c r="Y268" s="100"/>
      <c r="Z268" s="48"/>
      <c r="AA268" s="48"/>
      <c r="AB268" s="48"/>
      <c r="AC268" s="48"/>
      <c r="AD268" s="48"/>
      <c r="AE268" s="50"/>
      <c r="AF268" s="48"/>
      <c r="AG268" s="48"/>
      <c r="AH268" s="48"/>
      <c r="AI268" s="48"/>
      <c r="AJ268" s="37"/>
      <c r="AK268" s="36"/>
      <c r="AL268" s="48"/>
    </row>
    <row r="269" ht="15.75" customHeight="1">
      <c r="A269" s="29"/>
      <c r="B269" s="29"/>
      <c r="C269" s="22"/>
      <c r="D269" s="22"/>
      <c r="E269" s="22"/>
      <c r="F269" s="171"/>
      <c r="G269" s="164"/>
      <c r="H269" s="164"/>
      <c r="I269" s="22"/>
      <c r="J269" s="29"/>
      <c r="K269" s="29"/>
      <c r="L269" s="29"/>
      <c r="M269" s="66"/>
      <c r="N269" s="164"/>
      <c r="O269" s="47"/>
      <c r="P269" s="100"/>
      <c r="Q269" s="29"/>
      <c r="R269" s="100"/>
      <c r="S269" s="29"/>
      <c r="T269" s="100"/>
      <c r="U269" s="29"/>
      <c r="V269" s="100"/>
      <c r="W269" s="48"/>
      <c r="X269" s="48"/>
      <c r="Y269" s="100"/>
      <c r="Z269" s="48"/>
      <c r="AA269" s="48"/>
      <c r="AB269" s="48"/>
      <c r="AC269" s="48"/>
      <c r="AD269" s="48"/>
      <c r="AE269" s="50"/>
      <c r="AF269" s="48"/>
      <c r="AG269" s="48"/>
      <c r="AH269" s="48"/>
      <c r="AI269" s="48"/>
      <c r="AJ269" s="37"/>
      <c r="AK269" s="36"/>
      <c r="AL269" s="48"/>
    </row>
    <row r="270" ht="15.75" customHeight="1">
      <c r="A270" s="29"/>
      <c r="B270" s="29"/>
      <c r="C270" s="22"/>
      <c r="D270" s="22"/>
      <c r="E270" s="22"/>
      <c r="F270" s="171"/>
      <c r="G270" s="164"/>
      <c r="H270" s="164"/>
      <c r="I270" s="22"/>
      <c r="J270" s="29"/>
      <c r="K270" s="29"/>
      <c r="L270" s="29"/>
      <c r="M270" s="66"/>
      <c r="N270" s="164"/>
      <c r="O270" s="47"/>
      <c r="P270" s="100"/>
      <c r="Q270" s="29"/>
      <c r="R270" s="100"/>
      <c r="S270" s="29"/>
      <c r="T270" s="100"/>
      <c r="U270" s="29"/>
      <c r="V270" s="100"/>
      <c r="W270" s="48"/>
      <c r="X270" s="48"/>
      <c r="Y270" s="100"/>
      <c r="Z270" s="48"/>
      <c r="AA270" s="48"/>
      <c r="AB270" s="48"/>
      <c r="AC270" s="48"/>
      <c r="AD270" s="48"/>
      <c r="AE270" s="50"/>
      <c r="AF270" s="48"/>
      <c r="AG270" s="48"/>
      <c r="AH270" s="48"/>
      <c r="AI270" s="48"/>
      <c r="AJ270" s="37"/>
      <c r="AK270" s="36"/>
      <c r="AL270" s="48"/>
    </row>
    <row r="271" ht="15.75" customHeight="1">
      <c r="A271" s="29"/>
      <c r="B271" s="29"/>
      <c r="C271" s="22"/>
      <c r="D271" s="22"/>
      <c r="E271" s="22"/>
      <c r="F271" s="171"/>
      <c r="G271" s="164"/>
      <c r="H271" s="164"/>
      <c r="I271" s="22"/>
      <c r="J271" s="29"/>
      <c r="K271" s="29"/>
      <c r="L271" s="29"/>
      <c r="M271" s="66"/>
      <c r="N271" s="164"/>
      <c r="O271" s="47"/>
      <c r="P271" s="100"/>
      <c r="Q271" s="29"/>
      <c r="R271" s="100"/>
      <c r="S271" s="29"/>
      <c r="T271" s="100"/>
      <c r="U271" s="29"/>
      <c r="V271" s="100"/>
      <c r="W271" s="48"/>
      <c r="X271" s="48"/>
      <c r="Y271" s="100"/>
      <c r="Z271" s="48"/>
      <c r="AA271" s="48"/>
      <c r="AB271" s="48"/>
      <c r="AC271" s="48"/>
      <c r="AD271" s="48"/>
      <c r="AE271" s="50"/>
      <c r="AF271" s="48"/>
      <c r="AG271" s="48"/>
      <c r="AH271" s="48"/>
      <c r="AI271" s="48"/>
      <c r="AJ271" s="37"/>
      <c r="AK271" s="36"/>
      <c r="AL271" s="48"/>
    </row>
    <row r="272" ht="15.75" customHeight="1">
      <c r="A272" s="29"/>
      <c r="B272" s="29"/>
      <c r="C272" s="22"/>
      <c r="D272" s="22"/>
      <c r="E272" s="22"/>
      <c r="F272" s="171"/>
      <c r="G272" s="164"/>
      <c r="H272" s="164"/>
      <c r="I272" s="22"/>
      <c r="J272" s="29"/>
      <c r="K272" s="29"/>
      <c r="L272" s="29"/>
      <c r="M272" s="66"/>
      <c r="N272" s="164"/>
      <c r="O272" s="47"/>
      <c r="P272" s="100"/>
      <c r="Q272" s="29"/>
      <c r="R272" s="100"/>
      <c r="S272" s="29"/>
      <c r="T272" s="100"/>
      <c r="U272" s="29"/>
      <c r="V272" s="100"/>
      <c r="W272" s="48"/>
      <c r="X272" s="48"/>
      <c r="Y272" s="100"/>
      <c r="Z272" s="48"/>
      <c r="AA272" s="48"/>
      <c r="AB272" s="48"/>
      <c r="AC272" s="48"/>
      <c r="AD272" s="48"/>
      <c r="AE272" s="50"/>
      <c r="AF272" s="48"/>
      <c r="AG272" s="48"/>
      <c r="AH272" s="48"/>
      <c r="AI272" s="48"/>
      <c r="AJ272" s="37"/>
      <c r="AK272" s="36"/>
      <c r="AL272" s="48"/>
    </row>
    <row r="273" ht="15.75" customHeight="1">
      <c r="A273" s="29"/>
      <c r="B273" s="29"/>
      <c r="C273" s="22"/>
      <c r="D273" s="22"/>
      <c r="E273" s="22"/>
      <c r="F273" s="171"/>
      <c r="G273" s="164"/>
      <c r="H273" s="164"/>
      <c r="I273" s="22"/>
      <c r="J273" s="29"/>
      <c r="K273" s="29"/>
      <c r="L273" s="29"/>
      <c r="M273" s="66"/>
      <c r="N273" s="164"/>
      <c r="O273" s="47"/>
      <c r="P273" s="100"/>
      <c r="Q273" s="29"/>
      <c r="R273" s="100"/>
      <c r="S273" s="29"/>
      <c r="T273" s="100"/>
      <c r="U273" s="29"/>
      <c r="V273" s="100"/>
      <c r="W273" s="48"/>
      <c r="X273" s="48"/>
      <c r="Y273" s="100"/>
      <c r="Z273" s="48"/>
      <c r="AA273" s="48"/>
      <c r="AB273" s="48"/>
      <c r="AC273" s="48"/>
      <c r="AD273" s="48"/>
      <c r="AE273" s="50"/>
      <c r="AF273" s="48"/>
      <c r="AG273" s="48"/>
      <c r="AH273" s="48"/>
      <c r="AI273" s="48"/>
      <c r="AJ273" s="37"/>
      <c r="AK273" s="36"/>
      <c r="AL273" s="48"/>
    </row>
    <row r="274" ht="15.75" customHeight="1">
      <c r="A274" s="29"/>
      <c r="B274" s="29"/>
      <c r="C274" s="22"/>
      <c r="D274" s="22"/>
      <c r="E274" s="22"/>
      <c r="F274" s="171"/>
      <c r="G274" s="164"/>
      <c r="H274" s="164"/>
      <c r="I274" s="22"/>
      <c r="J274" s="29"/>
      <c r="K274" s="29"/>
      <c r="L274" s="29"/>
      <c r="M274" s="66"/>
      <c r="N274" s="164"/>
      <c r="O274" s="47"/>
      <c r="P274" s="100"/>
      <c r="Q274" s="29"/>
      <c r="R274" s="100"/>
      <c r="S274" s="29"/>
      <c r="T274" s="100"/>
      <c r="U274" s="29"/>
      <c r="V274" s="100"/>
      <c r="W274" s="48"/>
      <c r="X274" s="48"/>
      <c r="Y274" s="100"/>
      <c r="Z274" s="48"/>
      <c r="AA274" s="48"/>
      <c r="AB274" s="48"/>
      <c r="AC274" s="48"/>
      <c r="AD274" s="48"/>
      <c r="AE274" s="50"/>
      <c r="AF274" s="48"/>
      <c r="AG274" s="48"/>
      <c r="AH274" s="48"/>
      <c r="AI274" s="48"/>
      <c r="AJ274" s="37"/>
      <c r="AK274" s="36"/>
      <c r="AL274" s="48"/>
    </row>
    <row r="275" ht="15.75" customHeight="1">
      <c r="A275" s="29"/>
      <c r="B275" s="29"/>
      <c r="C275" s="22"/>
      <c r="D275" s="22"/>
      <c r="E275" s="22"/>
      <c r="F275" s="171"/>
      <c r="G275" s="164"/>
      <c r="H275" s="164"/>
      <c r="I275" s="22"/>
      <c r="J275" s="29"/>
      <c r="K275" s="29"/>
      <c r="L275" s="29"/>
      <c r="M275" s="66"/>
      <c r="N275" s="164"/>
      <c r="O275" s="47"/>
      <c r="P275" s="100"/>
      <c r="Q275" s="29"/>
      <c r="R275" s="100"/>
      <c r="S275" s="29"/>
      <c r="T275" s="100"/>
      <c r="U275" s="29"/>
      <c r="V275" s="100"/>
      <c r="W275" s="48"/>
      <c r="X275" s="48"/>
      <c r="Y275" s="100"/>
      <c r="Z275" s="48"/>
      <c r="AA275" s="48"/>
      <c r="AB275" s="48"/>
      <c r="AC275" s="48"/>
      <c r="AD275" s="48"/>
      <c r="AE275" s="50"/>
      <c r="AF275" s="48"/>
      <c r="AG275" s="48"/>
      <c r="AH275" s="48"/>
      <c r="AI275" s="48"/>
      <c r="AJ275" s="37"/>
      <c r="AK275" s="36"/>
      <c r="AL275" s="48"/>
    </row>
    <row r="276" ht="15.75" customHeight="1">
      <c r="A276" s="29"/>
      <c r="B276" s="29"/>
      <c r="C276" s="22"/>
      <c r="D276" s="22"/>
      <c r="E276" s="22"/>
      <c r="F276" s="171"/>
      <c r="G276" s="164"/>
      <c r="H276" s="164"/>
      <c r="I276" s="22"/>
      <c r="J276" s="29"/>
      <c r="K276" s="29"/>
      <c r="L276" s="29"/>
      <c r="M276" s="66"/>
      <c r="N276" s="164"/>
      <c r="O276" s="47"/>
      <c r="P276" s="100"/>
      <c r="Q276" s="29"/>
      <c r="R276" s="100"/>
      <c r="S276" s="29"/>
      <c r="T276" s="100"/>
      <c r="U276" s="29"/>
      <c r="V276" s="100"/>
      <c r="W276" s="48"/>
      <c r="X276" s="48"/>
      <c r="Y276" s="100"/>
      <c r="Z276" s="48"/>
      <c r="AA276" s="48"/>
      <c r="AB276" s="48"/>
      <c r="AC276" s="48"/>
      <c r="AD276" s="48"/>
      <c r="AE276" s="50"/>
      <c r="AF276" s="48"/>
      <c r="AG276" s="48"/>
      <c r="AH276" s="48"/>
      <c r="AI276" s="48"/>
      <c r="AJ276" s="37"/>
      <c r="AK276" s="36"/>
      <c r="AL276" s="48"/>
    </row>
    <row r="277" ht="15.75" customHeight="1">
      <c r="A277" s="29"/>
      <c r="B277" s="29"/>
      <c r="C277" s="22"/>
      <c r="D277" s="22"/>
      <c r="E277" s="22"/>
      <c r="F277" s="171"/>
      <c r="G277" s="164"/>
      <c r="H277" s="164"/>
      <c r="I277" s="22"/>
      <c r="J277" s="29"/>
      <c r="K277" s="29"/>
      <c r="L277" s="29"/>
      <c r="M277" s="66"/>
      <c r="N277" s="164"/>
      <c r="O277" s="47"/>
      <c r="P277" s="100"/>
      <c r="Q277" s="29"/>
      <c r="R277" s="100"/>
      <c r="S277" s="29"/>
      <c r="T277" s="100"/>
      <c r="U277" s="29"/>
      <c r="V277" s="100"/>
      <c r="W277" s="48"/>
      <c r="X277" s="48"/>
      <c r="Y277" s="100"/>
      <c r="Z277" s="48"/>
      <c r="AA277" s="48"/>
      <c r="AB277" s="48"/>
      <c r="AC277" s="48"/>
      <c r="AD277" s="48"/>
      <c r="AE277" s="50"/>
      <c r="AF277" s="48"/>
      <c r="AG277" s="48"/>
      <c r="AH277" s="48"/>
      <c r="AI277" s="48"/>
      <c r="AJ277" s="37"/>
      <c r="AK277" s="36"/>
      <c r="AL277" s="48"/>
    </row>
    <row r="278" ht="15.75" customHeight="1">
      <c r="A278" s="29"/>
      <c r="B278" s="29"/>
      <c r="C278" s="22"/>
      <c r="D278" s="22"/>
      <c r="E278" s="22"/>
      <c r="F278" s="171"/>
      <c r="G278" s="164"/>
      <c r="H278" s="164"/>
      <c r="I278" s="22"/>
      <c r="J278" s="29"/>
      <c r="K278" s="29"/>
      <c r="L278" s="29"/>
      <c r="M278" s="66"/>
      <c r="N278" s="164"/>
      <c r="O278" s="47"/>
      <c r="P278" s="100"/>
      <c r="Q278" s="29"/>
      <c r="R278" s="100"/>
      <c r="S278" s="29"/>
      <c r="T278" s="100"/>
      <c r="U278" s="29"/>
      <c r="V278" s="100"/>
      <c r="W278" s="48"/>
      <c r="X278" s="48"/>
      <c r="Y278" s="100"/>
      <c r="Z278" s="48"/>
      <c r="AA278" s="48"/>
      <c r="AB278" s="48"/>
      <c r="AC278" s="48"/>
      <c r="AD278" s="48"/>
      <c r="AE278" s="50"/>
      <c r="AF278" s="48"/>
      <c r="AG278" s="48"/>
      <c r="AH278" s="48"/>
      <c r="AI278" s="48"/>
      <c r="AJ278" s="37"/>
      <c r="AK278" s="36"/>
      <c r="AL278" s="48"/>
    </row>
    <row r="279" ht="15.75" customHeight="1">
      <c r="A279" s="29"/>
      <c r="B279" s="29"/>
      <c r="C279" s="22"/>
      <c r="D279" s="22"/>
      <c r="E279" s="22"/>
      <c r="F279" s="171"/>
      <c r="G279" s="164"/>
      <c r="H279" s="164"/>
      <c r="I279" s="22"/>
      <c r="J279" s="29"/>
      <c r="K279" s="29"/>
      <c r="L279" s="29"/>
      <c r="M279" s="66"/>
      <c r="N279" s="164"/>
      <c r="O279" s="47"/>
      <c r="P279" s="100"/>
      <c r="Q279" s="29"/>
      <c r="R279" s="100"/>
      <c r="S279" s="29"/>
      <c r="T279" s="100"/>
      <c r="U279" s="29"/>
      <c r="V279" s="100"/>
      <c r="W279" s="48"/>
      <c r="X279" s="48"/>
      <c r="Y279" s="100"/>
      <c r="Z279" s="48"/>
      <c r="AA279" s="48"/>
      <c r="AB279" s="48"/>
      <c r="AC279" s="48"/>
      <c r="AD279" s="48"/>
      <c r="AE279" s="50"/>
      <c r="AF279" s="48"/>
      <c r="AG279" s="48"/>
      <c r="AH279" s="48"/>
      <c r="AI279" s="48"/>
      <c r="AJ279" s="37"/>
      <c r="AK279" s="36"/>
      <c r="AL279" s="48"/>
    </row>
    <row r="280" ht="15.75" customHeight="1">
      <c r="A280" s="29"/>
      <c r="B280" s="29"/>
      <c r="C280" s="22"/>
      <c r="D280" s="22"/>
      <c r="E280" s="22"/>
      <c r="F280" s="171"/>
      <c r="G280" s="164"/>
      <c r="H280" s="164"/>
      <c r="I280" s="22"/>
      <c r="J280" s="29"/>
      <c r="K280" s="29"/>
      <c r="L280" s="29"/>
      <c r="M280" s="66"/>
      <c r="N280" s="164"/>
      <c r="O280" s="47"/>
      <c r="P280" s="100"/>
      <c r="Q280" s="29"/>
      <c r="R280" s="100"/>
      <c r="S280" s="29"/>
      <c r="T280" s="100"/>
      <c r="U280" s="29"/>
      <c r="V280" s="100"/>
      <c r="W280" s="48"/>
      <c r="X280" s="48"/>
      <c r="Y280" s="100"/>
      <c r="Z280" s="48"/>
      <c r="AA280" s="48"/>
      <c r="AB280" s="48"/>
      <c r="AC280" s="48"/>
      <c r="AD280" s="48"/>
      <c r="AE280" s="50"/>
      <c r="AF280" s="48"/>
      <c r="AG280" s="48"/>
      <c r="AH280" s="48"/>
      <c r="AI280" s="48"/>
      <c r="AJ280" s="37"/>
      <c r="AK280" s="36"/>
      <c r="AL280" s="48"/>
    </row>
    <row r="281" ht="15.75" customHeight="1">
      <c r="A281" s="29"/>
      <c r="B281" s="29"/>
      <c r="C281" s="22"/>
      <c r="D281" s="22"/>
      <c r="E281" s="22"/>
      <c r="F281" s="171"/>
      <c r="G281" s="164"/>
      <c r="H281" s="164"/>
      <c r="I281" s="22"/>
      <c r="J281" s="29"/>
      <c r="K281" s="29"/>
      <c r="L281" s="29"/>
      <c r="M281" s="66"/>
      <c r="N281" s="164"/>
      <c r="O281" s="47"/>
      <c r="P281" s="100"/>
      <c r="Q281" s="29"/>
      <c r="R281" s="100"/>
      <c r="S281" s="29"/>
      <c r="T281" s="100"/>
      <c r="U281" s="29"/>
      <c r="V281" s="100"/>
      <c r="W281" s="48"/>
      <c r="X281" s="48"/>
      <c r="Y281" s="100"/>
      <c r="Z281" s="48"/>
      <c r="AA281" s="48"/>
      <c r="AB281" s="48"/>
      <c r="AC281" s="48"/>
      <c r="AD281" s="48"/>
      <c r="AE281" s="50"/>
      <c r="AF281" s="48"/>
      <c r="AG281" s="48"/>
      <c r="AH281" s="48"/>
      <c r="AI281" s="48"/>
      <c r="AJ281" s="37"/>
      <c r="AK281" s="36"/>
      <c r="AL281" s="48"/>
    </row>
    <row r="282" ht="15.75" customHeight="1">
      <c r="A282" s="48"/>
      <c r="B282" s="48"/>
      <c r="C282" s="22"/>
      <c r="D282" s="22"/>
      <c r="E282" s="22"/>
      <c r="F282" s="171"/>
      <c r="G282" s="48"/>
      <c r="H282" s="48"/>
      <c r="I282" s="22"/>
      <c r="J282" s="48"/>
      <c r="K282" s="48"/>
      <c r="L282" s="48"/>
      <c r="M282" s="48"/>
      <c r="N282" s="48"/>
      <c r="O282" s="47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50"/>
      <c r="AF282" s="48"/>
      <c r="AG282" s="48"/>
      <c r="AH282" s="48"/>
      <c r="AI282" s="48"/>
      <c r="AJ282" s="37"/>
      <c r="AK282" s="36"/>
      <c r="AL282" s="48"/>
    </row>
    <row r="283" ht="15.75" customHeight="1">
      <c r="A283" s="48"/>
      <c r="B283" s="48"/>
      <c r="C283" s="22"/>
      <c r="D283" s="22"/>
      <c r="E283" s="22"/>
      <c r="F283" s="171"/>
      <c r="G283" s="48"/>
      <c r="H283" s="48"/>
      <c r="I283" s="22"/>
      <c r="J283" s="48"/>
      <c r="K283" s="48"/>
      <c r="L283" s="48"/>
      <c r="M283" s="48"/>
      <c r="N283" s="48"/>
      <c r="O283" s="47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50"/>
      <c r="AF283" s="48"/>
      <c r="AG283" s="48"/>
      <c r="AH283" s="48"/>
      <c r="AI283" s="48"/>
      <c r="AJ283" s="37"/>
      <c r="AK283" s="36"/>
      <c r="AL283" s="48"/>
    </row>
    <row r="284" ht="15.75" customHeight="1">
      <c r="A284" s="48"/>
      <c r="B284" s="48"/>
      <c r="C284" s="22"/>
      <c r="D284" s="22"/>
      <c r="E284" s="22"/>
      <c r="F284" s="171"/>
      <c r="G284" s="48"/>
      <c r="H284" s="48"/>
      <c r="I284" s="22"/>
      <c r="J284" s="48"/>
      <c r="K284" s="48"/>
      <c r="L284" s="48"/>
      <c r="M284" s="48"/>
      <c r="N284" s="48"/>
      <c r="O284" s="47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50"/>
      <c r="AF284" s="48"/>
      <c r="AG284" s="48"/>
      <c r="AH284" s="48"/>
      <c r="AI284" s="48"/>
      <c r="AJ284" s="37"/>
      <c r="AK284" s="36"/>
      <c r="AL284" s="48"/>
    </row>
    <row r="285" ht="15.75" customHeight="1">
      <c r="A285" s="48"/>
      <c r="B285" s="48"/>
      <c r="C285" s="22"/>
      <c r="D285" s="22"/>
      <c r="E285" s="22"/>
      <c r="F285" s="171"/>
      <c r="G285" s="48"/>
      <c r="H285" s="48"/>
      <c r="I285" s="22"/>
      <c r="J285" s="48"/>
      <c r="K285" s="48"/>
      <c r="L285" s="48"/>
      <c r="M285" s="48"/>
      <c r="N285" s="48"/>
      <c r="O285" s="47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50"/>
      <c r="AF285" s="48"/>
      <c r="AG285" s="48"/>
      <c r="AH285" s="48"/>
      <c r="AI285" s="48"/>
      <c r="AJ285" s="37"/>
      <c r="AK285" s="36"/>
      <c r="AL285" s="48"/>
    </row>
    <row r="286" ht="15.75" customHeight="1">
      <c r="A286" s="48"/>
      <c r="B286" s="48"/>
      <c r="C286" s="22"/>
      <c r="D286" s="22"/>
      <c r="E286" s="22"/>
      <c r="F286" s="171"/>
      <c r="G286" s="48"/>
      <c r="H286" s="48"/>
      <c r="I286" s="22"/>
      <c r="J286" s="48"/>
      <c r="K286" s="48"/>
      <c r="L286" s="48"/>
      <c r="M286" s="48"/>
      <c r="N286" s="48"/>
      <c r="O286" s="47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50"/>
      <c r="AF286" s="48"/>
      <c r="AG286" s="48"/>
      <c r="AH286" s="48"/>
      <c r="AI286" s="48"/>
      <c r="AJ286" s="37"/>
      <c r="AK286" s="36"/>
      <c r="AL286" s="48"/>
    </row>
    <row r="287" ht="15.75" customHeight="1">
      <c r="A287" s="48"/>
      <c r="B287" s="48"/>
      <c r="C287" s="22"/>
      <c r="D287" s="22"/>
      <c r="E287" s="22"/>
      <c r="F287" s="171"/>
      <c r="G287" s="48"/>
      <c r="H287" s="48"/>
      <c r="I287" s="22"/>
      <c r="J287" s="48"/>
      <c r="K287" s="48"/>
      <c r="L287" s="48"/>
      <c r="M287" s="48"/>
      <c r="N287" s="48"/>
      <c r="O287" s="47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50"/>
      <c r="AF287" s="48"/>
      <c r="AG287" s="48"/>
      <c r="AH287" s="48"/>
      <c r="AI287" s="48"/>
      <c r="AJ287" s="37"/>
      <c r="AK287" s="36"/>
      <c r="AL287" s="48"/>
    </row>
    <row r="288" ht="15.75" customHeight="1">
      <c r="A288" s="48"/>
      <c r="B288" s="48"/>
      <c r="C288" s="22"/>
      <c r="D288" s="22"/>
      <c r="E288" s="22"/>
      <c r="F288" s="171"/>
      <c r="G288" s="48"/>
      <c r="H288" s="48"/>
      <c r="I288" s="22"/>
      <c r="J288" s="48"/>
      <c r="K288" s="48"/>
      <c r="L288" s="48"/>
      <c r="M288" s="48"/>
      <c r="N288" s="48"/>
      <c r="O288" s="47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50"/>
      <c r="AF288" s="48"/>
      <c r="AG288" s="48"/>
      <c r="AH288" s="48"/>
      <c r="AI288" s="48"/>
      <c r="AJ288" s="37"/>
      <c r="AK288" s="36"/>
      <c r="AL288" s="48"/>
    </row>
    <row r="289" ht="15.75" customHeight="1">
      <c r="A289" s="48"/>
      <c r="B289" s="48"/>
      <c r="C289" s="22"/>
      <c r="D289" s="22"/>
      <c r="E289" s="22"/>
      <c r="F289" s="171"/>
      <c r="G289" s="48"/>
      <c r="H289" s="48"/>
      <c r="I289" s="22"/>
      <c r="J289" s="48"/>
      <c r="K289" s="48"/>
      <c r="L289" s="48"/>
      <c r="M289" s="48"/>
      <c r="N289" s="48"/>
      <c r="O289" s="47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50"/>
      <c r="AF289" s="48"/>
      <c r="AG289" s="48"/>
      <c r="AH289" s="48"/>
      <c r="AI289" s="48"/>
      <c r="AJ289" s="37"/>
      <c r="AK289" s="36"/>
      <c r="AL289" s="48"/>
    </row>
    <row r="290" ht="15.75" customHeight="1">
      <c r="A290" s="48"/>
      <c r="B290" s="48"/>
      <c r="C290" s="22"/>
      <c r="D290" s="22"/>
      <c r="E290" s="22"/>
      <c r="F290" s="171"/>
      <c r="G290" s="48"/>
      <c r="H290" s="48"/>
      <c r="I290" s="22"/>
      <c r="J290" s="48"/>
      <c r="K290" s="48"/>
      <c r="L290" s="48"/>
      <c r="M290" s="48"/>
      <c r="N290" s="48"/>
      <c r="O290" s="47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50"/>
      <c r="AF290" s="48"/>
      <c r="AG290" s="48"/>
      <c r="AH290" s="48"/>
      <c r="AI290" s="48"/>
      <c r="AJ290" s="37"/>
      <c r="AK290" s="36"/>
      <c r="AL290" s="48"/>
    </row>
    <row r="291" ht="15.75" customHeight="1">
      <c r="A291" s="48"/>
      <c r="B291" s="48"/>
      <c r="C291" s="22"/>
      <c r="D291" s="22"/>
      <c r="E291" s="22"/>
      <c r="F291" s="171"/>
      <c r="G291" s="48"/>
      <c r="H291" s="48"/>
      <c r="I291" s="22"/>
      <c r="J291" s="48"/>
      <c r="K291" s="48"/>
      <c r="L291" s="48"/>
      <c r="M291" s="48"/>
      <c r="N291" s="48"/>
      <c r="O291" s="47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50"/>
      <c r="AF291" s="48"/>
      <c r="AG291" s="48"/>
      <c r="AH291" s="48"/>
      <c r="AI291" s="48"/>
      <c r="AJ291" s="37"/>
      <c r="AK291" s="36"/>
      <c r="AL291" s="48"/>
    </row>
    <row r="292" ht="15.75" customHeight="1">
      <c r="A292" s="48"/>
      <c r="B292" s="48"/>
      <c r="C292" s="22"/>
      <c r="D292" s="22"/>
      <c r="E292" s="22"/>
      <c r="F292" s="171"/>
      <c r="G292" s="48"/>
      <c r="H292" s="48"/>
      <c r="I292" s="22"/>
      <c r="J292" s="48"/>
      <c r="K292" s="48"/>
      <c r="L292" s="48"/>
      <c r="M292" s="48"/>
      <c r="N292" s="48"/>
      <c r="O292" s="47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50"/>
      <c r="AF292" s="48"/>
      <c r="AG292" s="48"/>
      <c r="AH292" s="48"/>
      <c r="AI292" s="48"/>
      <c r="AJ292" s="37"/>
      <c r="AK292" s="36"/>
      <c r="AL292" s="48"/>
    </row>
    <row r="293" ht="15.75" customHeight="1">
      <c r="A293" s="48"/>
      <c r="B293" s="48"/>
      <c r="C293" s="22"/>
      <c r="D293" s="22"/>
      <c r="E293" s="22"/>
      <c r="F293" s="171"/>
      <c r="G293" s="48"/>
      <c r="H293" s="48"/>
      <c r="I293" s="22"/>
      <c r="J293" s="48"/>
      <c r="K293" s="48"/>
      <c r="L293" s="48"/>
      <c r="M293" s="48"/>
      <c r="N293" s="48"/>
      <c r="O293" s="47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50"/>
      <c r="AF293" s="48"/>
      <c r="AG293" s="48"/>
      <c r="AH293" s="48"/>
      <c r="AI293" s="48"/>
      <c r="AJ293" s="37"/>
      <c r="AK293" s="36"/>
      <c r="AL293" s="48"/>
    </row>
    <row r="294" ht="15.75" customHeight="1">
      <c r="A294" s="48"/>
      <c r="B294" s="48"/>
      <c r="C294" s="22"/>
      <c r="D294" s="22"/>
      <c r="E294" s="22"/>
      <c r="F294" s="171"/>
      <c r="G294" s="48"/>
      <c r="H294" s="48"/>
      <c r="I294" s="22"/>
      <c r="J294" s="48"/>
      <c r="K294" s="48"/>
      <c r="L294" s="48"/>
      <c r="M294" s="48"/>
      <c r="N294" s="48"/>
      <c r="O294" s="47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50"/>
      <c r="AF294" s="48"/>
      <c r="AG294" s="48"/>
      <c r="AH294" s="48"/>
      <c r="AI294" s="48"/>
      <c r="AJ294" s="37"/>
      <c r="AK294" s="36"/>
      <c r="AL294" s="48"/>
    </row>
    <row r="295" ht="15.75" customHeight="1">
      <c r="A295" s="48"/>
      <c r="B295" s="48"/>
      <c r="C295" s="22"/>
      <c r="D295" s="22"/>
      <c r="E295" s="22"/>
      <c r="F295" s="171"/>
      <c r="G295" s="48"/>
      <c r="H295" s="48"/>
      <c r="I295" s="22"/>
      <c r="J295" s="48"/>
      <c r="K295" s="48"/>
      <c r="L295" s="48"/>
      <c r="M295" s="48"/>
      <c r="N295" s="48"/>
      <c r="O295" s="47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50"/>
      <c r="AF295" s="48"/>
      <c r="AG295" s="48"/>
      <c r="AH295" s="48"/>
      <c r="AI295" s="48"/>
      <c r="AJ295" s="37"/>
      <c r="AK295" s="36"/>
      <c r="AL295" s="48"/>
    </row>
    <row r="296" ht="15.75" customHeight="1">
      <c r="A296" s="48"/>
      <c r="B296" s="48"/>
      <c r="C296" s="22"/>
      <c r="D296" s="22"/>
      <c r="E296" s="22"/>
      <c r="F296" s="171"/>
      <c r="G296" s="48"/>
      <c r="H296" s="48"/>
      <c r="I296" s="22"/>
      <c r="J296" s="48"/>
      <c r="K296" s="48"/>
      <c r="L296" s="48"/>
      <c r="M296" s="48"/>
      <c r="N296" s="48"/>
      <c r="O296" s="47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50"/>
      <c r="AF296" s="48"/>
      <c r="AG296" s="48"/>
      <c r="AH296" s="48"/>
      <c r="AI296" s="48"/>
      <c r="AJ296" s="37"/>
      <c r="AK296" s="36"/>
      <c r="AL296" s="48"/>
    </row>
    <row r="297" ht="15.75" customHeight="1">
      <c r="A297" s="48"/>
      <c r="B297" s="48"/>
      <c r="C297" s="22"/>
      <c r="D297" s="22"/>
      <c r="E297" s="22"/>
      <c r="F297" s="171"/>
      <c r="G297" s="48"/>
      <c r="H297" s="48"/>
      <c r="I297" s="22"/>
      <c r="J297" s="48"/>
      <c r="K297" s="48"/>
      <c r="L297" s="48"/>
      <c r="M297" s="48"/>
      <c r="N297" s="48"/>
      <c r="O297" s="47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50"/>
      <c r="AF297" s="48"/>
      <c r="AG297" s="48"/>
      <c r="AH297" s="48"/>
      <c r="AI297" s="48"/>
      <c r="AJ297" s="37"/>
      <c r="AK297" s="36"/>
      <c r="AL297" s="48"/>
    </row>
    <row r="298" ht="15.75" customHeight="1">
      <c r="O298" s="168"/>
      <c r="AE298" s="50"/>
      <c r="AJ298" s="40"/>
      <c r="AK298" s="40"/>
    </row>
    <row r="299" ht="15.75" customHeight="1">
      <c r="O299" s="168"/>
      <c r="AE299" s="50"/>
      <c r="AJ299" s="40"/>
      <c r="AK299" s="40"/>
    </row>
    <row r="300" ht="15.75" customHeight="1">
      <c r="O300" s="168"/>
      <c r="AE300" s="50"/>
      <c r="AJ300" s="40"/>
      <c r="AK300" s="40"/>
    </row>
    <row r="301" ht="15.75" customHeight="1">
      <c r="O301" s="168"/>
      <c r="AE301" s="50"/>
      <c r="AJ301" s="40"/>
      <c r="AK301" s="40"/>
    </row>
    <row r="302" ht="15.75" customHeight="1">
      <c r="O302" s="168"/>
      <c r="AE302" s="50"/>
      <c r="AJ302" s="40"/>
      <c r="AK302" s="40"/>
    </row>
    <row r="303" ht="15.75" customHeight="1">
      <c r="O303" s="168"/>
      <c r="AE303" s="50"/>
      <c r="AJ303" s="40"/>
      <c r="AK303" s="40"/>
    </row>
    <row r="304" ht="15.75" customHeight="1">
      <c r="O304" s="168"/>
      <c r="AE304" s="50"/>
      <c r="AJ304" s="40"/>
      <c r="AK304" s="40"/>
    </row>
    <row r="305" ht="15.75" customHeight="1">
      <c r="O305" s="168"/>
      <c r="AE305" s="50"/>
      <c r="AJ305" s="40"/>
      <c r="AK305" s="40"/>
    </row>
    <row r="306" ht="15.75" customHeight="1">
      <c r="O306" s="168"/>
      <c r="AE306" s="50"/>
      <c r="AJ306" s="40"/>
      <c r="AK306" s="40"/>
    </row>
    <row r="307" ht="15.75" customHeight="1">
      <c r="O307" s="168"/>
      <c r="AE307" s="50"/>
      <c r="AJ307" s="40"/>
      <c r="AK307" s="40"/>
    </row>
    <row r="308" ht="15.75" customHeight="1">
      <c r="O308" s="168"/>
      <c r="AE308" s="50"/>
      <c r="AJ308" s="40"/>
      <c r="AK308" s="40"/>
    </row>
    <row r="309" ht="15.75" customHeight="1">
      <c r="O309" s="168"/>
      <c r="AE309" s="50"/>
      <c r="AJ309" s="40"/>
      <c r="AK309" s="40"/>
    </row>
    <row r="310" ht="15.75" customHeight="1">
      <c r="O310" s="168"/>
      <c r="AE310" s="50"/>
      <c r="AJ310" s="40"/>
      <c r="AK310" s="40"/>
    </row>
    <row r="311" ht="15.75" customHeight="1">
      <c r="O311" s="168"/>
      <c r="AE311" s="50"/>
      <c r="AJ311" s="40"/>
      <c r="AK311" s="40"/>
    </row>
    <row r="312" ht="15.75" customHeight="1">
      <c r="O312" s="168"/>
      <c r="AE312" s="50"/>
      <c r="AJ312" s="40"/>
      <c r="AK312" s="40"/>
    </row>
    <row r="313" ht="15.75" customHeight="1">
      <c r="O313" s="168"/>
      <c r="AE313" s="50"/>
      <c r="AJ313" s="40"/>
      <c r="AK313" s="40"/>
    </row>
    <row r="314" ht="12.75" customHeight="1">
      <c r="O314" s="168"/>
    </row>
    <row r="315" ht="12.75" customHeight="1">
      <c r="O315" s="168"/>
    </row>
    <row r="316" ht="12.75" customHeight="1">
      <c r="O316" s="168"/>
    </row>
    <row r="317" ht="12.75" customHeight="1">
      <c r="O317" s="168"/>
    </row>
    <row r="318" ht="12.75" customHeight="1">
      <c r="O318" s="168"/>
    </row>
    <row r="319" ht="12.75" customHeight="1">
      <c r="O319" s="168"/>
    </row>
    <row r="320" ht="12.75" customHeight="1">
      <c r="O320" s="168"/>
    </row>
    <row r="321" ht="12.75" customHeight="1">
      <c r="O321" s="168"/>
    </row>
    <row r="322" ht="12.75" customHeight="1">
      <c r="O322" s="168"/>
    </row>
    <row r="323" ht="12.75" customHeight="1">
      <c r="O323" s="168"/>
    </row>
    <row r="324" ht="12.75" customHeight="1">
      <c r="O324" s="168"/>
    </row>
    <row r="325" ht="12.75" customHeight="1">
      <c r="O325" s="168"/>
    </row>
    <row r="326" ht="12.75" customHeight="1">
      <c r="O326" s="168"/>
    </row>
    <row r="327" ht="12.75" customHeight="1">
      <c r="O327" s="168"/>
    </row>
    <row r="328" ht="12.75" customHeight="1">
      <c r="O328" s="168"/>
    </row>
    <row r="329" ht="12.75" customHeight="1">
      <c r="O329" s="168"/>
    </row>
    <row r="330" ht="12.75" customHeight="1">
      <c r="O330" s="168"/>
    </row>
    <row r="331" ht="12.75" customHeight="1">
      <c r="O331" s="168"/>
    </row>
    <row r="332" ht="12.75" customHeight="1">
      <c r="O332" s="168"/>
    </row>
    <row r="333" ht="12.75" customHeight="1">
      <c r="O333" s="168"/>
    </row>
    <row r="334" ht="12.75" customHeight="1">
      <c r="O334" s="168"/>
    </row>
    <row r="335" ht="12.75" customHeight="1">
      <c r="O335" s="168"/>
    </row>
    <row r="336" ht="12.75" customHeight="1">
      <c r="O336" s="168"/>
    </row>
    <row r="337" ht="12.75" customHeight="1">
      <c r="O337" s="168"/>
    </row>
    <row r="338" ht="12.75" customHeight="1">
      <c r="O338" s="168"/>
    </row>
    <row r="339" ht="12.75" customHeight="1">
      <c r="O339" s="168"/>
    </row>
    <row r="340" ht="12.75" customHeight="1">
      <c r="O340" s="168"/>
    </row>
    <row r="341" ht="12.75" customHeight="1">
      <c r="O341" s="168"/>
    </row>
    <row r="342" ht="12.75" customHeight="1">
      <c r="O342" s="168"/>
    </row>
    <row r="343" ht="12.75" customHeight="1">
      <c r="O343" s="168"/>
    </row>
    <row r="344" ht="12.75" customHeight="1">
      <c r="O344" s="168"/>
    </row>
    <row r="345" ht="12.75" customHeight="1">
      <c r="O345" s="168"/>
    </row>
    <row r="346" ht="12.75" customHeight="1">
      <c r="O346" s="168"/>
    </row>
    <row r="347" ht="12.75" customHeight="1">
      <c r="O347" s="168"/>
    </row>
    <row r="348" ht="12.75" customHeight="1">
      <c r="O348" s="168"/>
    </row>
    <row r="349" ht="12.75" customHeight="1">
      <c r="O349" s="168"/>
    </row>
    <row r="350" ht="12.75" customHeight="1">
      <c r="O350" s="168"/>
    </row>
    <row r="351" ht="12.75" customHeight="1">
      <c r="O351" s="168"/>
    </row>
    <row r="352" ht="12.75" customHeight="1">
      <c r="O352" s="168"/>
    </row>
    <row r="353" ht="12.75" customHeight="1">
      <c r="O353" s="168"/>
    </row>
    <row r="354" ht="12.75" customHeight="1">
      <c r="O354" s="168"/>
    </row>
    <row r="355" ht="12.75" customHeight="1">
      <c r="O355" s="168"/>
    </row>
    <row r="356" ht="12.75" customHeight="1">
      <c r="O356" s="168"/>
    </row>
    <row r="357" ht="12.75" customHeight="1">
      <c r="O357" s="168"/>
    </row>
    <row r="358" ht="12.75" customHeight="1">
      <c r="O358" s="168"/>
    </row>
    <row r="359" ht="12.75" customHeight="1">
      <c r="O359" s="168"/>
    </row>
    <row r="360" ht="12.75" customHeight="1">
      <c r="O360" s="168"/>
    </row>
    <row r="361" ht="12.75" customHeight="1">
      <c r="O361" s="168"/>
    </row>
    <row r="362" ht="12.75" customHeight="1">
      <c r="O362" s="168"/>
    </row>
    <row r="363" ht="12.75" customHeight="1">
      <c r="O363" s="168"/>
    </row>
    <row r="364" ht="12.75" customHeight="1">
      <c r="O364" s="168"/>
    </row>
    <row r="365" ht="12.75" customHeight="1">
      <c r="O365" s="168"/>
    </row>
    <row r="366" ht="12.75" customHeight="1">
      <c r="O366" s="168"/>
    </row>
    <row r="367" ht="12.75" customHeight="1">
      <c r="O367" s="168"/>
    </row>
    <row r="368" ht="12.75" customHeight="1">
      <c r="O368" s="168"/>
    </row>
    <row r="369" ht="12.75" customHeight="1">
      <c r="O369" s="168"/>
    </row>
    <row r="370" ht="12.75" customHeight="1">
      <c r="O370" s="168"/>
    </row>
    <row r="371" ht="12.75" customHeight="1">
      <c r="O371" s="168"/>
    </row>
    <row r="372" ht="12.75" customHeight="1">
      <c r="O372" s="168"/>
    </row>
    <row r="373" ht="12.75" customHeight="1">
      <c r="O373" s="168"/>
    </row>
    <row r="374" ht="12.75" customHeight="1">
      <c r="O374" s="168"/>
    </row>
    <row r="375" ht="12.75" customHeight="1">
      <c r="O375" s="168"/>
    </row>
    <row r="376" ht="12.75" customHeight="1">
      <c r="O376" s="168"/>
    </row>
    <row r="377" ht="12.75" customHeight="1">
      <c r="O377" s="168"/>
    </row>
    <row r="378" ht="12.75" customHeight="1">
      <c r="O378" s="168"/>
    </row>
    <row r="379" ht="12.75" customHeight="1">
      <c r="O379" s="168"/>
    </row>
    <row r="380" ht="12.75" customHeight="1">
      <c r="O380" s="168"/>
    </row>
    <row r="381" ht="12.75" customHeight="1">
      <c r="O381" s="168"/>
    </row>
    <row r="382" ht="12.75" customHeight="1">
      <c r="O382" s="168"/>
    </row>
    <row r="383" ht="12.75" customHeight="1">
      <c r="O383" s="168"/>
    </row>
    <row r="384" ht="12.75" customHeight="1">
      <c r="O384" s="168"/>
    </row>
    <row r="385" ht="12.75" customHeight="1">
      <c r="O385" s="168"/>
    </row>
    <row r="386" ht="12.75" customHeight="1">
      <c r="O386" s="168"/>
    </row>
    <row r="387" ht="12.75" customHeight="1">
      <c r="O387" s="168"/>
    </row>
    <row r="388" ht="12.75" customHeight="1">
      <c r="O388" s="168"/>
    </row>
    <row r="389" ht="12.75" customHeight="1">
      <c r="O389" s="168"/>
    </row>
    <row r="390" ht="12.75" customHeight="1">
      <c r="O390" s="168"/>
    </row>
    <row r="391" ht="12.75" customHeight="1">
      <c r="O391" s="168"/>
    </row>
    <row r="392" ht="12.75" customHeight="1">
      <c r="O392" s="168"/>
    </row>
    <row r="393" ht="12.75" customHeight="1">
      <c r="O393" s="168"/>
    </row>
    <row r="394" ht="12.75" customHeight="1">
      <c r="O394" s="168"/>
    </row>
    <row r="395" ht="12.75" customHeight="1">
      <c r="O395" s="168"/>
    </row>
    <row r="396" ht="12.75" customHeight="1">
      <c r="O396" s="168"/>
    </row>
    <row r="397" ht="12.75" customHeight="1">
      <c r="O397" s="168"/>
    </row>
    <row r="398" ht="12.75" customHeight="1">
      <c r="O398" s="168"/>
    </row>
    <row r="399" ht="12.75" customHeight="1">
      <c r="O399" s="168"/>
    </row>
    <row r="400" ht="12.75" customHeight="1">
      <c r="O400" s="168"/>
    </row>
    <row r="401" ht="12.75" customHeight="1">
      <c r="O401" s="168"/>
    </row>
    <row r="402" ht="12.75" customHeight="1">
      <c r="O402" s="168"/>
    </row>
    <row r="403" ht="12.75" customHeight="1">
      <c r="O403" s="168"/>
    </row>
    <row r="404" ht="12.75" customHeight="1">
      <c r="O404" s="168"/>
    </row>
    <row r="405" ht="12.75" customHeight="1">
      <c r="O405" s="168"/>
    </row>
    <row r="406" ht="12.75" customHeight="1">
      <c r="O406" s="168"/>
    </row>
    <row r="407" ht="12.75" customHeight="1">
      <c r="O407" s="168"/>
    </row>
    <row r="408" ht="12.75" customHeight="1">
      <c r="O408" s="168"/>
    </row>
    <row r="409" ht="12.75" customHeight="1">
      <c r="O409" s="168"/>
    </row>
    <row r="410" ht="12.75" customHeight="1">
      <c r="O410" s="168"/>
    </row>
    <row r="411" ht="12.75" customHeight="1">
      <c r="O411" s="168"/>
    </row>
    <row r="412" ht="12.75" customHeight="1">
      <c r="O412" s="168"/>
    </row>
    <row r="413" ht="12.75" customHeight="1">
      <c r="O413" s="168"/>
    </row>
    <row r="414" ht="12.75" customHeight="1">
      <c r="O414" s="168"/>
    </row>
    <row r="415" ht="12.75" customHeight="1">
      <c r="O415" s="168"/>
    </row>
    <row r="416" ht="12.75" customHeight="1">
      <c r="O416" s="168"/>
    </row>
    <row r="417" ht="12.75" customHeight="1">
      <c r="O417" s="168"/>
    </row>
    <row r="418" ht="12.75" customHeight="1">
      <c r="O418" s="168"/>
    </row>
    <row r="419" ht="12.75" customHeight="1">
      <c r="O419" s="168"/>
    </row>
    <row r="420" ht="12.75" customHeight="1">
      <c r="O420" s="168"/>
    </row>
    <row r="421" ht="12.75" customHeight="1">
      <c r="O421" s="168"/>
    </row>
    <row r="422" ht="12.75" customHeight="1">
      <c r="O422" s="168"/>
    </row>
    <row r="423" ht="12.75" customHeight="1">
      <c r="O423" s="168"/>
    </row>
    <row r="424" ht="12.75" customHeight="1">
      <c r="O424" s="168"/>
    </row>
    <row r="425" ht="12.75" customHeight="1">
      <c r="O425" s="168"/>
    </row>
    <row r="426" ht="12.75" customHeight="1">
      <c r="O426" s="168"/>
    </row>
    <row r="427" ht="12.75" customHeight="1">
      <c r="O427" s="168"/>
    </row>
    <row r="428" ht="12.75" customHeight="1">
      <c r="O428" s="168"/>
    </row>
    <row r="429" ht="12.75" customHeight="1">
      <c r="O429" s="168"/>
    </row>
    <row r="430" ht="12.75" customHeight="1">
      <c r="O430" s="168"/>
    </row>
    <row r="431" ht="12.75" customHeight="1">
      <c r="O431" s="168"/>
    </row>
    <row r="432" ht="12.75" customHeight="1">
      <c r="O432" s="168"/>
    </row>
    <row r="433" ht="12.75" customHeight="1">
      <c r="O433" s="168"/>
    </row>
    <row r="434" ht="12.75" customHeight="1">
      <c r="O434" s="168"/>
    </row>
    <row r="435" ht="12.75" customHeight="1">
      <c r="O435" s="168"/>
    </row>
    <row r="436" ht="12.75" customHeight="1">
      <c r="O436" s="168"/>
    </row>
    <row r="437" ht="12.75" customHeight="1">
      <c r="O437" s="168"/>
    </row>
    <row r="438" ht="12.75" customHeight="1">
      <c r="O438" s="168"/>
    </row>
    <row r="439" ht="12.75" customHeight="1">
      <c r="O439" s="168"/>
    </row>
    <row r="440" ht="12.75" customHeight="1">
      <c r="O440" s="168"/>
    </row>
    <row r="441" ht="12.75" customHeight="1">
      <c r="O441" s="168"/>
    </row>
    <row r="442" ht="12.75" customHeight="1">
      <c r="O442" s="168"/>
    </row>
    <row r="443" ht="12.75" customHeight="1">
      <c r="O443" s="168"/>
    </row>
    <row r="444" ht="12.75" customHeight="1">
      <c r="O444" s="168"/>
    </row>
    <row r="445" ht="12.75" customHeight="1">
      <c r="O445" s="168"/>
    </row>
    <row r="446" ht="12.75" customHeight="1">
      <c r="O446" s="168"/>
    </row>
    <row r="447" ht="12.75" customHeight="1">
      <c r="O447" s="168"/>
    </row>
    <row r="448" ht="12.75" customHeight="1">
      <c r="O448" s="168"/>
    </row>
    <row r="449" ht="12.75" customHeight="1">
      <c r="O449" s="168"/>
    </row>
    <row r="450" ht="12.75" customHeight="1">
      <c r="O450" s="168"/>
    </row>
    <row r="451" ht="12.75" customHeight="1">
      <c r="O451" s="168"/>
    </row>
    <row r="452" ht="12.75" customHeight="1">
      <c r="O452" s="168"/>
    </row>
    <row r="453" ht="12.75" customHeight="1">
      <c r="O453" s="168"/>
    </row>
    <row r="454" ht="12.75" customHeight="1">
      <c r="O454" s="168"/>
    </row>
    <row r="455" ht="12.75" customHeight="1">
      <c r="O455" s="168"/>
    </row>
    <row r="456" ht="12.75" customHeight="1">
      <c r="O456" s="168"/>
    </row>
    <row r="457" ht="12.75" customHeight="1">
      <c r="O457" s="168"/>
    </row>
    <row r="458" ht="12.75" customHeight="1">
      <c r="O458" s="168"/>
    </row>
    <row r="459" ht="12.75" customHeight="1">
      <c r="O459" s="168"/>
    </row>
    <row r="460" ht="12.75" customHeight="1">
      <c r="O460" s="168"/>
    </row>
    <row r="461" ht="12.75" customHeight="1">
      <c r="O461" s="168"/>
    </row>
    <row r="462" ht="12.75" customHeight="1">
      <c r="O462" s="168"/>
    </row>
    <row r="463" ht="12.75" customHeight="1">
      <c r="O463" s="168"/>
    </row>
    <row r="464" ht="12.75" customHeight="1">
      <c r="O464" s="168"/>
    </row>
    <row r="465" ht="12.75" customHeight="1">
      <c r="O465" s="168"/>
    </row>
    <row r="466" ht="12.75" customHeight="1">
      <c r="O466" s="168"/>
    </row>
    <row r="467" ht="12.75" customHeight="1">
      <c r="O467" s="168"/>
    </row>
    <row r="468" ht="12.75" customHeight="1">
      <c r="O468" s="168"/>
    </row>
    <row r="469" ht="12.75" customHeight="1">
      <c r="O469" s="168"/>
    </row>
    <row r="470" ht="12.75" customHeight="1">
      <c r="O470" s="168"/>
    </row>
    <row r="471" ht="12.75" customHeight="1">
      <c r="O471" s="168"/>
    </row>
    <row r="472" ht="12.75" customHeight="1">
      <c r="O472" s="168"/>
    </row>
    <row r="473" ht="12.75" customHeight="1">
      <c r="O473" s="168"/>
    </row>
    <row r="474" ht="12.75" customHeight="1">
      <c r="O474" s="168"/>
    </row>
    <row r="475" ht="12.75" customHeight="1">
      <c r="O475" s="168"/>
    </row>
    <row r="476" ht="12.75" customHeight="1">
      <c r="O476" s="168"/>
    </row>
    <row r="477" ht="12.75" customHeight="1">
      <c r="O477" s="168"/>
    </row>
    <row r="478" ht="12.75" customHeight="1">
      <c r="O478" s="168"/>
    </row>
    <row r="479" ht="12.75" customHeight="1">
      <c r="O479" s="168"/>
    </row>
    <row r="480" ht="12.75" customHeight="1">
      <c r="O480" s="168"/>
    </row>
    <row r="481" ht="12.75" customHeight="1">
      <c r="O481" s="168"/>
    </row>
    <row r="482" ht="12.75" customHeight="1">
      <c r="O482" s="168"/>
    </row>
    <row r="483" ht="12.75" customHeight="1">
      <c r="O483" s="168"/>
    </row>
    <row r="484" ht="12.75" customHeight="1">
      <c r="O484" s="168"/>
    </row>
    <row r="485" ht="12.75" customHeight="1">
      <c r="O485" s="168"/>
    </row>
    <row r="486" ht="12.75" customHeight="1">
      <c r="O486" s="168"/>
    </row>
    <row r="487" ht="12.75" customHeight="1">
      <c r="O487" s="168"/>
    </row>
    <row r="488" ht="12.75" customHeight="1">
      <c r="O488" s="168"/>
    </row>
    <row r="489" ht="12.75" customHeight="1">
      <c r="O489" s="168"/>
    </row>
    <row r="490" ht="12.75" customHeight="1">
      <c r="O490" s="168"/>
    </row>
    <row r="491" ht="12.75" customHeight="1">
      <c r="O491" s="168"/>
    </row>
    <row r="492" ht="12.75" customHeight="1">
      <c r="O492" s="168"/>
    </row>
    <row r="493" ht="12.75" customHeight="1">
      <c r="O493" s="168"/>
    </row>
    <row r="494" ht="12.75" customHeight="1">
      <c r="O494" s="168"/>
    </row>
    <row r="495" ht="12.75" customHeight="1">
      <c r="O495" s="168"/>
    </row>
    <row r="496" ht="12.75" customHeight="1">
      <c r="O496" s="168"/>
    </row>
    <row r="497" ht="12.75" customHeight="1">
      <c r="O497" s="168"/>
    </row>
    <row r="498" ht="12.75" customHeight="1">
      <c r="O498" s="168"/>
    </row>
    <row r="499" ht="12.75" customHeight="1">
      <c r="O499" s="168"/>
    </row>
    <row r="500" ht="12.75" customHeight="1">
      <c r="O500" s="168"/>
    </row>
    <row r="501" ht="12.75" customHeight="1">
      <c r="O501" s="168"/>
    </row>
    <row r="502" ht="12.75" customHeight="1">
      <c r="O502" s="168"/>
    </row>
    <row r="503" ht="12.75" customHeight="1">
      <c r="O503" s="168"/>
    </row>
    <row r="504" ht="12.75" customHeight="1">
      <c r="O504" s="168"/>
    </row>
    <row r="505" ht="12.75" customHeight="1">
      <c r="O505" s="168"/>
    </row>
    <row r="506" ht="12.75" customHeight="1">
      <c r="O506" s="168"/>
    </row>
    <row r="507" ht="12.75" customHeight="1">
      <c r="O507" s="168"/>
    </row>
    <row r="508" ht="12.75" customHeight="1">
      <c r="O508" s="168"/>
    </row>
    <row r="509" ht="12.75" customHeight="1">
      <c r="O509" s="168"/>
    </row>
    <row r="510" ht="12.75" customHeight="1">
      <c r="O510" s="168"/>
    </row>
    <row r="511" ht="12.75" customHeight="1">
      <c r="O511" s="168"/>
    </row>
    <row r="512" ht="12.75" customHeight="1">
      <c r="O512" s="168"/>
    </row>
    <row r="513" ht="12.75" customHeight="1">
      <c r="O513" s="168"/>
    </row>
    <row r="514" ht="12.75" customHeight="1">
      <c r="O514" s="168"/>
    </row>
    <row r="515" ht="12.75" customHeight="1">
      <c r="O515" s="168"/>
    </row>
    <row r="516" ht="12.75" customHeight="1">
      <c r="O516" s="168"/>
    </row>
    <row r="517" ht="12.75" customHeight="1">
      <c r="O517" s="168"/>
    </row>
    <row r="518" ht="12.75" customHeight="1">
      <c r="O518" s="168"/>
    </row>
    <row r="519" ht="12.75" customHeight="1">
      <c r="O519" s="168"/>
    </row>
    <row r="520" ht="12.75" customHeight="1">
      <c r="O520" s="168"/>
    </row>
    <row r="521" ht="12.75" customHeight="1">
      <c r="O521" s="168"/>
    </row>
    <row r="522" ht="12.75" customHeight="1">
      <c r="O522" s="168"/>
    </row>
    <row r="523" ht="12.75" customHeight="1">
      <c r="O523" s="168"/>
    </row>
    <row r="524" ht="12.75" customHeight="1">
      <c r="O524" s="168"/>
    </row>
    <row r="525" ht="12.75" customHeight="1">
      <c r="O525" s="168"/>
    </row>
    <row r="526" ht="12.75" customHeight="1">
      <c r="O526" s="168"/>
    </row>
    <row r="527" ht="12.75" customHeight="1">
      <c r="O527" s="168"/>
    </row>
    <row r="528" ht="12.75" customHeight="1">
      <c r="O528" s="168"/>
    </row>
    <row r="529" ht="12.75" customHeight="1">
      <c r="O529" s="168"/>
    </row>
    <row r="530" ht="12.75" customHeight="1">
      <c r="O530" s="168"/>
    </row>
    <row r="531" ht="12.75" customHeight="1">
      <c r="O531" s="168"/>
    </row>
    <row r="532" ht="12.75" customHeight="1">
      <c r="O532" s="168"/>
    </row>
    <row r="533" ht="12.75" customHeight="1">
      <c r="O533" s="168"/>
    </row>
    <row r="534" ht="12.75" customHeight="1">
      <c r="O534" s="168"/>
    </row>
    <row r="535" ht="12.75" customHeight="1">
      <c r="O535" s="168"/>
    </row>
    <row r="536" ht="12.75" customHeight="1">
      <c r="O536" s="168"/>
    </row>
    <row r="537" ht="12.75" customHeight="1">
      <c r="O537" s="168"/>
    </row>
    <row r="538" ht="12.75" customHeight="1">
      <c r="O538" s="168"/>
    </row>
    <row r="539" ht="12.75" customHeight="1">
      <c r="O539" s="168"/>
    </row>
    <row r="540" ht="12.75" customHeight="1">
      <c r="O540" s="168"/>
    </row>
    <row r="541" ht="12.75" customHeight="1">
      <c r="O541" s="168"/>
    </row>
    <row r="542" ht="12.75" customHeight="1">
      <c r="O542" s="168"/>
    </row>
    <row r="543" ht="12.75" customHeight="1">
      <c r="O543" s="168"/>
    </row>
    <row r="544" ht="12.75" customHeight="1">
      <c r="O544" s="168"/>
    </row>
    <row r="545" ht="12.75" customHeight="1">
      <c r="O545" s="168"/>
    </row>
    <row r="546" ht="12.75" customHeight="1">
      <c r="O546" s="168"/>
    </row>
    <row r="547" ht="12.75" customHeight="1">
      <c r="O547" s="168"/>
    </row>
    <row r="548" ht="12.75" customHeight="1">
      <c r="O548" s="168"/>
    </row>
    <row r="549" ht="12.75" customHeight="1">
      <c r="O549" s="168"/>
    </row>
    <row r="550" ht="12.75" customHeight="1">
      <c r="O550" s="168"/>
    </row>
    <row r="551" ht="12.75" customHeight="1">
      <c r="O551" s="168"/>
    </row>
    <row r="552" ht="12.75" customHeight="1">
      <c r="O552" s="168"/>
    </row>
    <row r="553" ht="12.75" customHeight="1">
      <c r="O553" s="168"/>
    </row>
    <row r="554" ht="12.75" customHeight="1">
      <c r="O554" s="168"/>
    </row>
    <row r="555" ht="12.75" customHeight="1">
      <c r="O555" s="168"/>
    </row>
    <row r="556" ht="12.75" customHeight="1">
      <c r="O556" s="168"/>
    </row>
    <row r="557" ht="12.75" customHeight="1">
      <c r="O557" s="168"/>
    </row>
    <row r="558" ht="12.75" customHeight="1">
      <c r="O558" s="168"/>
    </row>
    <row r="559" ht="12.75" customHeight="1">
      <c r="O559" s="168"/>
    </row>
    <row r="560" ht="12.75" customHeight="1">
      <c r="O560" s="168"/>
    </row>
    <row r="561" ht="12.75" customHeight="1">
      <c r="O561" s="168"/>
    </row>
    <row r="562" ht="12.75" customHeight="1">
      <c r="O562" s="168"/>
    </row>
    <row r="563" ht="12.75" customHeight="1">
      <c r="O563" s="168"/>
    </row>
    <row r="564" ht="12.75" customHeight="1">
      <c r="O564" s="168"/>
    </row>
    <row r="565" ht="12.75" customHeight="1">
      <c r="O565" s="168"/>
    </row>
    <row r="566" ht="12.75" customHeight="1">
      <c r="O566" s="168"/>
    </row>
    <row r="567" ht="12.75" customHeight="1">
      <c r="O567" s="168"/>
    </row>
    <row r="568" ht="12.75" customHeight="1">
      <c r="O568" s="168"/>
    </row>
    <row r="569" ht="12.75" customHeight="1">
      <c r="O569" s="168"/>
    </row>
    <row r="570" ht="12.75" customHeight="1">
      <c r="O570" s="168"/>
    </row>
    <row r="571" ht="12.75" customHeight="1">
      <c r="O571" s="168"/>
    </row>
    <row r="572" ht="12.75" customHeight="1">
      <c r="O572" s="168"/>
    </row>
    <row r="573" ht="12.75" customHeight="1">
      <c r="O573" s="168"/>
    </row>
    <row r="574" ht="12.75" customHeight="1">
      <c r="O574" s="168"/>
    </row>
    <row r="575" ht="12.75" customHeight="1">
      <c r="O575" s="168"/>
    </row>
    <row r="576" ht="12.75" customHeight="1">
      <c r="O576" s="168"/>
    </row>
    <row r="577" ht="12.75" customHeight="1">
      <c r="O577" s="168"/>
    </row>
    <row r="578" ht="12.75" customHeight="1">
      <c r="O578" s="168"/>
    </row>
    <row r="579" ht="12.75" customHeight="1">
      <c r="O579" s="168"/>
    </row>
    <row r="580" ht="12.75" customHeight="1">
      <c r="O580" s="168"/>
    </row>
    <row r="581" ht="12.75" customHeight="1">
      <c r="O581" s="168"/>
    </row>
    <row r="582" ht="12.75" customHeight="1">
      <c r="O582" s="168"/>
    </row>
    <row r="583" ht="12.75" customHeight="1">
      <c r="O583" s="168"/>
    </row>
    <row r="584" ht="12.75" customHeight="1">
      <c r="O584" s="168"/>
    </row>
    <row r="585" ht="12.75" customHeight="1">
      <c r="O585" s="168"/>
    </row>
    <row r="586" ht="12.75" customHeight="1">
      <c r="O586" s="168"/>
    </row>
    <row r="587" ht="12.75" customHeight="1">
      <c r="O587" s="168"/>
    </row>
    <row r="588" ht="12.75" customHeight="1">
      <c r="O588" s="168"/>
    </row>
    <row r="589" ht="12.75" customHeight="1">
      <c r="O589" s="168"/>
    </row>
    <row r="590" ht="12.75" customHeight="1">
      <c r="O590" s="168"/>
    </row>
    <row r="591" ht="12.75" customHeight="1">
      <c r="O591" s="168"/>
    </row>
    <row r="592" ht="12.75" customHeight="1">
      <c r="O592" s="168"/>
    </row>
    <row r="593" ht="12.75" customHeight="1">
      <c r="O593" s="168"/>
    </row>
    <row r="594" ht="12.75" customHeight="1">
      <c r="O594" s="168"/>
    </row>
    <row r="595" ht="12.75" customHeight="1">
      <c r="O595" s="168"/>
    </row>
    <row r="596" ht="12.75" customHeight="1">
      <c r="O596" s="168"/>
    </row>
    <row r="597" ht="12.75" customHeight="1">
      <c r="O597" s="168"/>
    </row>
    <row r="598" ht="12.75" customHeight="1">
      <c r="O598" s="168"/>
    </row>
    <row r="599" ht="12.75" customHeight="1">
      <c r="O599" s="168"/>
    </row>
    <row r="600" ht="12.75" customHeight="1">
      <c r="O600" s="168"/>
    </row>
    <row r="601" ht="12.75" customHeight="1">
      <c r="O601" s="168"/>
    </row>
    <row r="602" ht="12.75" customHeight="1">
      <c r="O602" s="168"/>
    </row>
    <row r="603" ht="12.75" customHeight="1">
      <c r="O603" s="168"/>
    </row>
    <row r="604" ht="12.75" customHeight="1">
      <c r="O604" s="168"/>
    </row>
    <row r="605" ht="12.75" customHeight="1">
      <c r="O605" s="168"/>
    </row>
    <row r="606" ht="12.75" customHeight="1">
      <c r="O606" s="168"/>
    </row>
    <row r="607" ht="12.75" customHeight="1">
      <c r="O607" s="168"/>
    </row>
    <row r="608" ht="12.75" customHeight="1">
      <c r="O608" s="168"/>
    </row>
    <row r="609" ht="12.75" customHeight="1">
      <c r="O609" s="168"/>
    </row>
    <row r="610" ht="12.75" customHeight="1">
      <c r="O610" s="168"/>
    </row>
    <row r="611" ht="12.75" customHeight="1">
      <c r="O611" s="168"/>
    </row>
    <row r="612" ht="12.75" customHeight="1">
      <c r="O612" s="168"/>
    </row>
    <row r="613" ht="12.75" customHeight="1">
      <c r="O613" s="168"/>
    </row>
    <row r="614" ht="12.75" customHeight="1">
      <c r="O614" s="168"/>
    </row>
    <row r="615" ht="12.75" customHeight="1">
      <c r="O615" s="168"/>
    </row>
    <row r="616" ht="12.75" customHeight="1">
      <c r="O616" s="168"/>
    </row>
    <row r="617" ht="12.75" customHeight="1">
      <c r="O617" s="168"/>
    </row>
    <row r="618" ht="12.75" customHeight="1">
      <c r="O618" s="168"/>
    </row>
    <row r="619" ht="12.75" customHeight="1">
      <c r="O619" s="168"/>
    </row>
    <row r="620" ht="12.75" customHeight="1">
      <c r="O620" s="168"/>
    </row>
    <row r="621" ht="12.75" customHeight="1">
      <c r="O621" s="168"/>
    </row>
    <row r="622" ht="12.75" customHeight="1">
      <c r="O622" s="168"/>
    </row>
    <row r="623" ht="12.75" customHeight="1">
      <c r="O623" s="168"/>
    </row>
    <row r="624" ht="12.75" customHeight="1">
      <c r="O624" s="168"/>
    </row>
    <row r="625" ht="12.75" customHeight="1">
      <c r="O625" s="168"/>
    </row>
    <row r="626" ht="12.75" customHeight="1">
      <c r="O626" s="168"/>
    </row>
    <row r="627" ht="12.75" customHeight="1">
      <c r="O627" s="168"/>
    </row>
    <row r="628" ht="12.75" customHeight="1">
      <c r="O628" s="168"/>
    </row>
    <row r="629" ht="12.75" customHeight="1">
      <c r="O629" s="168"/>
    </row>
    <row r="630" ht="12.75" customHeight="1">
      <c r="O630" s="168"/>
    </row>
    <row r="631" ht="12.75" customHeight="1">
      <c r="O631" s="168"/>
    </row>
    <row r="632" ht="12.75" customHeight="1">
      <c r="O632" s="168"/>
    </row>
    <row r="633" ht="12.75" customHeight="1">
      <c r="O633" s="168"/>
    </row>
    <row r="634" ht="12.75" customHeight="1">
      <c r="O634" s="168"/>
    </row>
    <row r="635" ht="12.75" customHeight="1">
      <c r="O635" s="168"/>
    </row>
    <row r="636" ht="12.75" customHeight="1">
      <c r="O636" s="168"/>
    </row>
    <row r="637" ht="12.75" customHeight="1">
      <c r="O637" s="168"/>
    </row>
    <row r="638" ht="12.75" customHeight="1">
      <c r="O638" s="168"/>
    </row>
    <row r="639" ht="12.75" customHeight="1">
      <c r="O639" s="168"/>
    </row>
    <row r="640" ht="12.75" customHeight="1">
      <c r="O640" s="168"/>
    </row>
    <row r="641" ht="12.75" customHeight="1">
      <c r="O641" s="168"/>
    </row>
    <row r="642" ht="12.75" customHeight="1">
      <c r="O642" s="168"/>
    </row>
    <row r="643" ht="12.75" customHeight="1">
      <c r="O643" s="168"/>
    </row>
    <row r="644" ht="12.75" customHeight="1">
      <c r="O644" s="168"/>
    </row>
    <row r="645" ht="12.75" customHeight="1">
      <c r="O645" s="168"/>
    </row>
    <row r="646" ht="12.75" customHeight="1">
      <c r="O646" s="168"/>
    </row>
    <row r="647" ht="12.75" customHeight="1">
      <c r="O647" s="168"/>
    </row>
    <row r="648" ht="12.75" customHeight="1">
      <c r="O648" s="168"/>
    </row>
    <row r="649" ht="12.75" customHeight="1">
      <c r="O649" s="168"/>
    </row>
    <row r="650" ht="12.75" customHeight="1">
      <c r="O650" s="168"/>
    </row>
    <row r="651" ht="12.75" customHeight="1">
      <c r="O651" s="168"/>
    </row>
    <row r="652" ht="12.75" customHeight="1">
      <c r="O652" s="168"/>
    </row>
    <row r="653" ht="12.75" customHeight="1">
      <c r="O653" s="168"/>
    </row>
    <row r="654" ht="12.75" customHeight="1">
      <c r="O654" s="168"/>
    </row>
    <row r="655" ht="12.75" customHeight="1">
      <c r="O655" s="168"/>
    </row>
    <row r="656" ht="12.75" customHeight="1">
      <c r="O656" s="168"/>
    </row>
    <row r="657" ht="12.75" customHeight="1">
      <c r="O657" s="168"/>
    </row>
    <row r="658" ht="12.75" customHeight="1">
      <c r="O658" s="168"/>
    </row>
    <row r="659" ht="12.75" customHeight="1">
      <c r="O659" s="168"/>
    </row>
    <row r="660" ht="12.75" customHeight="1">
      <c r="O660" s="168"/>
    </row>
    <row r="661" ht="12.75" customHeight="1">
      <c r="O661" s="168"/>
    </row>
    <row r="662" ht="12.75" customHeight="1">
      <c r="O662" s="168"/>
    </row>
    <row r="663" ht="12.75" customHeight="1">
      <c r="O663" s="168"/>
    </row>
    <row r="664" ht="12.75" customHeight="1">
      <c r="O664" s="168"/>
    </row>
    <row r="665" ht="12.75" customHeight="1">
      <c r="O665" s="168"/>
    </row>
    <row r="666" ht="12.75" customHeight="1">
      <c r="O666" s="168"/>
    </row>
    <row r="667" ht="12.75" customHeight="1">
      <c r="O667" s="168"/>
    </row>
    <row r="668" ht="12.75" customHeight="1">
      <c r="O668" s="168"/>
    </row>
    <row r="669" ht="12.75" customHeight="1">
      <c r="O669" s="168"/>
    </row>
    <row r="670" ht="12.75" customHeight="1">
      <c r="O670" s="168"/>
    </row>
    <row r="671" ht="12.75" customHeight="1">
      <c r="O671" s="168"/>
    </row>
    <row r="672" ht="12.75" customHeight="1">
      <c r="O672" s="168"/>
    </row>
    <row r="673" ht="12.75" customHeight="1">
      <c r="O673" s="168"/>
    </row>
    <row r="674" ht="12.75" customHeight="1">
      <c r="O674" s="168"/>
    </row>
    <row r="675" ht="12.75" customHeight="1">
      <c r="O675" s="168"/>
    </row>
    <row r="676" ht="12.75" customHeight="1">
      <c r="O676" s="168"/>
    </row>
    <row r="677" ht="12.75" customHeight="1">
      <c r="O677" s="168"/>
    </row>
    <row r="678" ht="12.75" customHeight="1">
      <c r="O678" s="168"/>
    </row>
    <row r="679" ht="12.75" customHeight="1">
      <c r="O679" s="168"/>
    </row>
    <row r="680" ht="12.75" customHeight="1">
      <c r="O680" s="168"/>
    </row>
    <row r="681" ht="12.75" customHeight="1">
      <c r="O681" s="168"/>
    </row>
    <row r="682" ht="12.75" customHeight="1">
      <c r="O682" s="168"/>
    </row>
    <row r="683" ht="12.75" customHeight="1">
      <c r="O683" s="168"/>
    </row>
    <row r="684" ht="12.75" customHeight="1">
      <c r="O684" s="168"/>
    </row>
    <row r="685" ht="12.75" customHeight="1">
      <c r="O685" s="168"/>
    </row>
    <row r="686" ht="12.75" customHeight="1">
      <c r="O686" s="168"/>
    </row>
    <row r="687" ht="12.75" customHeight="1">
      <c r="O687" s="168"/>
    </row>
    <row r="688" ht="12.75" customHeight="1">
      <c r="O688" s="168"/>
    </row>
    <row r="689" ht="12.75" customHeight="1">
      <c r="O689" s="168"/>
    </row>
    <row r="690" ht="12.75" customHeight="1">
      <c r="O690" s="168"/>
    </row>
    <row r="691" ht="12.75" customHeight="1">
      <c r="O691" s="168"/>
    </row>
    <row r="692" ht="12.75" customHeight="1">
      <c r="O692" s="168"/>
    </row>
    <row r="693" ht="12.75" customHeight="1">
      <c r="O693" s="168"/>
    </row>
    <row r="694" ht="12.75" customHeight="1">
      <c r="O694" s="168"/>
    </row>
    <row r="695" ht="12.75" customHeight="1">
      <c r="O695" s="168"/>
    </row>
    <row r="696" ht="12.75" customHeight="1">
      <c r="O696" s="168"/>
    </row>
    <row r="697" ht="12.75" customHeight="1">
      <c r="O697" s="168"/>
    </row>
    <row r="698" ht="12.75" customHeight="1">
      <c r="O698" s="168"/>
    </row>
    <row r="699" ht="12.75" customHeight="1">
      <c r="O699" s="168"/>
    </row>
    <row r="700" ht="12.75" customHeight="1">
      <c r="O700" s="168"/>
    </row>
    <row r="701" ht="12.75" customHeight="1">
      <c r="O701" s="168"/>
    </row>
    <row r="702" ht="12.75" customHeight="1">
      <c r="O702" s="168"/>
    </row>
    <row r="703" ht="12.75" customHeight="1">
      <c r="O703" s="168"/>
    </row>
    <row r="704" ht="12.75" customHeight="1">
      <c r="O704" s="168"/>
    </row>
    <row r="705" ht="12.75" customHeight="1">
      <c r="O705" s="168"/>
    </row>
    <row r="706" ht="12.75" customHeight="1">
      <c r="O706" s="168"/>
    </row>
    <row r="707" ht="12.75" customHeight="1">
      <c r="O707" s="168"/>
    </row>
    <row r="708" ht="12.75" customHeight="1">
      <c r="O708" s="168"/>
    </row>
    <row r="709" ht="12.75" customHeight="1">
      <c r="O709" s="168"/>
    </row>
    <row r="710" ht="12.75" customHeight="1">
      <c r="O710" s="168"/>
    </row>
    <row r="711" ht="12.75" customHeight="1">
      <c r="O711" s="168"/>
    </row>
    <row r="712" ht="12.75" customHeight="1">
      <c r="O712" s="168"/>
    </row>
    <row r="713" ht="12.75" customHeight="1">
      <c r="O713" s="168"/>
    </row>
    <row r="714" ht="12.75" customHeight="1">
      <c r="O714" s="168"/>
    </row>
    <row r="715" ht="12.75" customHeight="1">
      <c r="O715" s="168"/>
    </row>
    <row r="716" ht="12.75" customHeight="1">
      <c r="O716" s="168"/>
    </row>
    <row r="717" ht="12.75" customHeight="1">
      <c r="O717" s="168"/>
    </row>
    <row r="718" ht="12.75" customHeight="1">
      <c r="O718" s="168"/>
    </row>
    <row r="719" ht="12.75" customHeight="1">
      <c r="O719" s="168"/>
    </row>
    <row r="720" ht="12.75" customHeight="1">
      <c r="O720" s="168"/>
    </row>
    <row r="721" ht="12.75" customHeight="1">
      <c r="O721" s="168"/>
    </row>
    <row r="722" ht="12.75" customHeight="1">
      <c r="O722" s="168"/>
    </row>
    <row r="723" ht="12.75" customHeight="1">
      <c r="O723" s="168"/>
    </row>
    <row r="724" ht="12.75" customHeight="1">
      <c r="O724" s="168"/>
    </row>
    <row r="725" ht="12.75" customHeight="1">
      <c r="O725" s="168"/>
    </row>
    <row r="726" ht="12.75" customHeight="1">
      <c r="O726" s="168"/>
    </row>
    <row r="727" ht="12.75" customHeight="1">
      <c r="O727" s="168"/>
    </row>
    <row r="728" ht="12.75" customHeight="1">
      <c r="O728" s="168"/>
    </row>
    <row r="729" ht="12.75" customHeight="1">
      <c r="O729" s="168"/>
    </row>
    <row r="730" ht="12.75" customHeight="1">
      <c r="O730" s="168"/>
    </row>
    <row r="731" ht="12.75" customHeight="1">
      <c r="O731" s="168"/>
    </row>
    <row r="732" ht="12.75" customHeight="1">
      <c r="O732" s="168"/>
    </row>
    <row r="733" ht="12.75" customHeight="1">
      <c r="O733" s="168"/>
    </row>
    <row r="734" ht="12.75" customHeight="1">
      <c r="O734" s="168"/>
    </row>
    <row r="735" ht="12.75" customHeight="1">
      <c r="O735" s="168"/>
    </row>
    <row r="736" ht="12.75" customHeight="1">
      <c r="O736" s="168"/>
    </row>
    <row r="737" ht="12.75" customHeight="1">
      <c r="O737" s="168"/>
    </row>
    <row r="738" ht="12.75" customHeight="1">
      <c r="O738" s="168"/>
    </row>
    <row r="739" ht="12.75" customHeight="1">
      <c r="O739" s="168"/>
    </row>
    <row r="740" ht="12.75" customHeight="1">
      <c r="O740" s="168"/>
    </row>
    <row r="741" ht="12.75" customHeight="1">
      <c r="O741" s="168"/>
    </row>
    <row r="742" ht="12.75" customHeight="1">
      <c r="O742" s="168"/>
    </row>
    <row r="743" ht="12.75" customHeight="1">
      <c r="O743" s="168"/>
    </row>
    <row r="744" ht="12.75" customHeight="1">
      <c r="O744" s="168"/>
    </row>
    <row r="745" ht="12.75" customHeight="1">
      <c r="O745" s="168"/>
    </row>
    <row r="746" ht="12.75" customHeight="1">
      <c r="O746" s="168"/>
    </row>
    <row r="747" ht="12.75" customHeight="1">
      <c r="O747" s="168"/>
    </row>
    <row r="748" ht="12.75" customHeight="1">
      <c r="O748" s="168"/>
    </row>
    <row r="749" ht="12.75" customHeight="1">
      <c r="O749" s="168"/>
    </row>
    <row r="750" ht="12.75" customHeight="1">
      <c r="O750" s="168"/>
    </row>
    <row r="751" ht="12.75" customHeight="1">
      <c r="O751" s="168"/>
    </row>
    <row r="752" ht="12.75" customHeight="1">
      <c r="O752" s="168"/>
    </row>
    <row r="753" ht="12.75" customHeight="1">
      <c r="O753" s="168"/>
    </row>
    <row r="754" ht="12.75" customHeight="1">
      <c r="O754" s="168"/>
    </row>
    <row r="755" ht="12.75" customHeight="1">
      <c r="O755" s="168"/>
    </row>
    <row r="756" ht="12.75" customHeight="1">
      <c r="O756" s="168"/>
    </row>
    <row r="757" ht="12.75" customHeight="1">
      <c r="O757" s="168"/>
    </row>
    <row r="758" ht="12.75" customHeight="1">
      <c r="O758" s="168"/>
    </row>
    <row r="759" ht="12.75" customHeight="1">
      <c r="O759" s="168"/>
    </row>
    <row r="760" ht="12.75" customHeight="1">
      <c r="O760" s="168"/>
    </row>
    <row r="761" ht="12.75" customHeight="1">
      <c r="O761" s="168"/>
    </row>
    <row r="762" ht="12.75" customHeight="1">
      <c r="O762" s="168"/>
    </row>
    <row r="763" ht="12.75" customHeight="1">
      <c r="O763" s="168"/>
    </row>
    <row r="764" ht="12.75" customHeight="1">
      <c r="O764" s="168"/>
    </row>
    <row r="765" ht="12.75" customHeight="1">
      <c r="O765" s="168"/>
    </row>
    <row r="766" ht="12.75" customHeight="1">
      <c r="O766" s="168"/>
    </row>
    <row r="767" ht="12.75" customHeight="1">
      <c r="O767" s="168"/>
    </row>
    <row r="768" ht="12.75" customHeight="1">
      <c r="O768" s="168"/>
    </row>
    <row r="769" ht="12.75" customHeight="1">
      <c r="O769" s="168"/>
    </row>
    <row r="770" ht="12.75" customHeight="1">
      <c r="O770" s="168"/>
    </row>
    <row r="771" ht="12.75" customHeight="1">
      <c r="O771" s="168"/>
    </row>
    <row r="772" ht="12.75" customHeight="1">
      <c r="O772" s="168"/>
    </row>
    <row r="773" ht="12.75" customHeight="1">
      <c r="O773" s="168"/>
    </row>
    <row r="774" ht="12.75" customHeight="1">
      <c r="O774" s="168"/>
    </row>
    <row r="775" ht="12.75" customHeight="1">
      <c r="O775" s="168"/>
    </row>
    <row r="776" ht="12.75" customHeight="1">
      <c r="O776" s="168"/>
    </row>
    <row r="777" ht="12.75" customHeight="1">
      <c r="O777" s="168"/>
    </row>
    <row r="778" ht="12.75" customHeight="1">
      <c r="O778" s="168"/>
    </row>
    <row r="779" ht="12.75" customHeight="1">
      <c r="O779" s="168"/>
    </row>
    <row r="780" ht="12.75" customHeight="1">
      <c r="O780" s="168"/>
    </row>
    <row r="781" ht="12.75" customHeight="1">
      <c r="O781" s="168"/>
    </row>
    <row r="782" ht="12.75" customHeight="1">
      <c r="O782" s="168"/>
    </row>
    <row r="783" ht="12.75" customHeight="1">
      <c r="O783" s="168"/>
    </row>
    <row r="784" ht="12.75" customHeight="1">
      <c r="O784" s="168"/>
    </row>
    <row r="785" ht="12.75" customHeight="1">
      <c r="O785" s="168"/>
    </row>
    <row r="786" ht="12.75" customHeight="1">
      <c r="O786" s="168"/>
    </row>
    <row r="787" ht="12.75" customHeight="1">
      <c r="O787" s="168"/>
    </row>
    <row r="788" ht="12.75" customHeight="1">
      <c r="O788" s="168"/>
    </row>
    <row r="789" ht="12.75" customHeight="1">
      <c r="O789" s="168"/>
    </row>
    <row r="790" ht="12.75" customHeight="1">
      <c r="O790" s="168"/>
    </row>
    <row r="791" ht="12.75" customHeight="1">
      <c r="O791" s="168"/>
    </row>
    <row r="792" ht="12.75" customHeight="1">
      <c r="O792" s="168"/>
    </row>
    <row r="793" ht="12.75" customHeight="1">
      <c r="O793" s="168"/>
    </row>
    <row r="794" ht="12.75" customHeight="1">
      <c r="O794" s="168"/>
    </row>
    <row r="795" ht="12.75" customHeight="1">
      <c r="O795" s="168"/>
    </row>
    <row r="796" ht="12.75" customHeight="1">
      <c r="O796" s="168"/>
    </row>
    <row r="797" ht="12.75" customHeight="1">
      <c r="O797" s="168"/>
    </row>
    <row r="798" ht="12.75" customHeight="1">
      <c r="O798" s="168"/>
    </row>
    <row r="799" ht="12.75" customHeight="1">
      <c r="O799" s="168"/>
    </row>
    <row r="800" ht="12.75" customHeight="1">
      <c r="O800" s="168"/>
    </row>
    <row r="801" ht="12.75" customHeight="1">
      <c r="O801" s="168"/>
    </row>
    <row r="802" ht="12.75" customHeight="1">
      <c r="O802" s="168"/>
    </row>
    <row r="803" ht="12.75" customHeight="1">
      <c r="O803" s="168"/>
    </row>
    <row r="804" ht="12.75" customHeight="1">
      <c r="O804" s="168"/>
    </row>
    <row r="805" ht="12.75" customHeight="1">
      <c r="O805" s="168"/>
    </row>
    <row r="806" ht="12.75" customHeight="1">
      <c r="O806" s="168"/>
    </row>
    <row r="807" ht="12.75" customHeight="1">
      <c r="O807" s="168"/>
    </row>
    <row r="808" ht="12.75" customHeight="1">
      <c r="O808" s="168"/>
    </row>
    <row r="809" ht="12.75" customHeight="1">
      <c r="O809" s="168"/>
    </row>
    <row r="810" ht="12.75" customHeight="1">
      <c r="O810" s="168"/>
    </row>
    <row r="811" ht="12.75" customHeight="1">
      <c r="O811" s="168"/>
    </row>
    <row r="812" ht="12.75" customHeight="1">
      <c r="O812" s="168"/>
    </row>
    <row r="813" ht="12.75" customHeight="1">
      <c r="O813" s="168"/>
    </row>
    <row r="814" ht="12.75" customHeight="1">
      <c r="O814" s="168"/>
    </row>
    <row r="815" ht="12.75" customHeight="1">
      <c r="O815" s="168"/>
    </row>
    <row r="816" ht="12.75" customHeight="1">
      <c r="O816" s="168"/>
    </row>
    <row r="817" ht="12.75" customHeight="1">
      <c r="O817" s="168"/>
    </row>
    <row r="818" ht="12.75" customHeight="1">
      <c r="O818" s="168"/>
    </row>
    <row r="819" ht="12.75" customHeight="1">
      <c r="O819" s="168"/>
    </row>
    <row r="820" ht="12.75" customHeight="1">
      <c r="O820" s="168"/>
    </row>
    <row r="821" ht="12.75" customHeight="1">
      <c r="O821" s="168"/>
    </row>
    <row r="822" ht="12.75" customHeight="1">
      <c r="O822" s="168"/>
    </row>
    <row r="823" ht="12.75" customHeight="1">
      <c r="O823" s="168"/>
    </row>
    <row r="824" ht="12.75" customHeight="1">
      <c r="O824" s="168"/>
    </row>
    <row r="825" ht="12.75" customHeight="1">
      <c r="O825" s="168"/>
    </row>
    <row r="826" ht="12.75" customHeight="1">
      <c r="O826" s="168"/>
    </row>
    <row r="827" ht="12.75" customHeight="1">
      <c r="O827" s="168"/>
    </row>
    <row r="828" ht="12.75" customHeight="1">
      <c r="O828" s="168"/>
    </row>
    <row r="829" ht="12.75" customHeight="1">
      <c r="O829" s="168"/>
    </row>
    <row r="830" ht="12.75" customHeight="1">
      <c r="O830" s="168"/>
    </row>
    <row r="831" ht="12.75" customHeight="1">
      <c r="O831" s="168"/>
    </row>
    <row r="832" ht="12.75" customHeight="1">
      <c r="O832" s="168"/>
    </row>
    <row r="833" ht="12.75" customHeight="1">
      <c r="O833" s="168"/>
    </row>
    <row r="834" ht="12.75" customHeight="1">
      <c r="O834" s="168"/>
    </row>
    <row r="835" ht="12.75" customHeight="1">
      <c r="O835" s="168"/>
    </row>
    <row r="836" ht="12.75" customHeight="1">
      <c r="O836" s="168"/>
    </row>
    <row r="837" ht="12.75" customHeight="1">
      <c r="O837" s="168"/>
    </row>
    <row r="838" ht="12.75" customHeight="1">
      <c r="O838" s="168"/>
    </row>
    <row r="839" ht="12.75" customHeight="1">
      <c r="O839" s="168"/>
    </row>
    <row r="840" ht="12.75" customHeight="1">
      <c r="O840" s="168"/>
    </row>
    <row r="841" ht="12.75" customHeight="1">
      <c r="O841" s="168"/>
    </row>
    <row r="842" ht="12.75" customHeight="1">
      <c r="O842" s="168"/>
    </row>
    <row r="843" ht="12.75" customHeight="1">
      <c r="O843" s="168"/>
    </row>
    <row r="844" ht="12.75" customHeight="1">
      <c r="O844" s="168"/>
    </row>
    <row r="845" ht="12.75" customHeight="1">
      <c r="O845" s="168"/>
    </row>
    <row r="846" ht="12.75" customHeight="1">
      <c r="O846" s="168"/>
    </row>
    <row r="847" ht="12.75" customHeight="1">
      <c r="O847" s="168"/>
    </row>
    <row r="848" ht="12.75" customHeight="1">
      <c r="O848" s="168"/>
    </row>
    <row r="849" ht="12.75" customHeight="1">
      <c r="O849" s="168"/>
    </row>
    <row r="850" ht="12.75" customHeight="1">
      <c r="O850" s="168"/>
    </row>
    <row r="851" ht="12.75" customHeight="1">
      <c r="O851" s="168"/>
    </row>
    <row r="852" ht="12.75" customHeight="1">
      <c r="O852" s="168"/>
    </row>
    <row r="853" ht="12.75" customHeight="1">
      <c r="O853" s="168"/>
    </row>
    <row r="854" ht="12.75" customHeight="1">
      <c r="O854" s="168"/>
    </row>
    <row r="855" ht="12.75" customHeight="1">
      <c r="O855" s="168"/>
    </row>
    <row r="856" ht="12.75" customHeight="1">
      <c r="O856" s="168"/>
    </row>
    <row r="857" ht="12.75" customHeight="1">
      <c r="O857" s="168"/>
    </row>
    <row r="858" ht="12.75" customHeight="1">
      <c r="O858" s="168"/>
    </row>
    <row r="859" ht="12.75" customHeight="1">
      <c r="O859" s="168"/>
    </row>
    <row r="860" ht="12.75" customHeight="1">
      <c r="O860" s="168"/>
    </row>
    <row r="861" ht="12.75" customHeight="1">
      <c r="O861" s="168"/>
    </row>
    <row r="862" ht="12.75" customHeight="1">
      <c r="O862" s="168"/>
    </row>
    <row r="863" ht="12.75" customHeight="1">
      <c r="O863" s="168"/>
    </row>
    <row r="864" ht="12.75" customHeight="1">
      <c r="O864" s="168"/>
    </row>
    <row r="865" ht="12.75" customHeight="1">
      <c r="O865" s="168"/>
    </row>
    <row r="866" ht="12.75" customHeight="1">
      <c r="O866" s="168"/>
    </row>
    <row r="867" ht="12.75" customHeight="1">
      <c r="O867" s="168"/>
    </row>
    <row r="868" ht="12.75" customHeight="1">
      <c r="O868" s="168"/>
    </row>
    <row r="869" ht="12.75" customHeight="1">
      <c r="O869" s="168"/>
    </row>
    <row r="870" ht="12.75" customHeight="1">
      <c r="O870" s="168"/>
    </row>
    <row r="871" ht="12.75" customHeight="1">
      <c r="O871" s="168"/>
    </row>
    <row r="872" ht="12.75" customHeight="1">
      <c r="O872" s="168"/>
    </row>
    <row r="873" ht="12.75" customHeight="1">
      <c r="O873" s="168"/>
    </row>
    <row r="874" ht="12.75" customHeight="1">
      <c r="O874" s="168"/>
    </row>
    <row r="875" ht="12.75" customHeight="1">
      <c r="O875" s="168"/>
    </row>
    <row r="876" ht="12.75" customHeight="1">
      <c r="O876" s="168"/>
    </row>
    <row r="877" ht="12.75" customHeight="1">
      <c r="O877" s="168"/>
    </row>
    <row r="878" ht="12.75" customHeight="1">
      <c r="O878" s="168"/>
    </row>
    <row r="879" ht="12.75" customHeight="1">
      <c r="O879" s="168"/>
    </row>
    <row r="880" ht="12.75" customHeight="1">
      <c r="O880" s="168"/>
    </row>
    <row r="881" ht="12.75" customHeight="1">
      <c r="O881" s="168"/>
    </row>
    <row r="882" ht="12.75" customHeight="1">
      <c r="O882" s="168"/>
    </row>
    <row r="883" ht="12.75" customHeight="1">
      <c r="O883" s="168"/>
    </row>
    <row r="884" ht="12.75" customHeight="1">
      <c r="O884" s="168"/>
    </row>
    <row r="885" ht="12.75" customHeight="1">
      <c r="O885" s="168"/>
    </row>
    <row r="886" ht="12.75" customHeight="1">
      <c r="O886" s="168"/>
    </row>
    <row r="887" ht="12.75" customHeight="1">
      <c r="O887" s="168"/>
    </row>
    <row r="888" ht="12.75" customHeight="1">
      <c r="O888" s="168"/>
    </row>
    <row r="889" ht="12.75" customHeight="1">
      <c r="O889" s="168"/>
    </row>
    <row r="890" ht="12.75" customHeight="1">
      <c r="O890" s="168"/>
    </row>
    <row r="891" ht="12.75" customHeight="1">
      <c r="O891" s="168"/>
    </row>
    <row r="892" ht="12.75" customHeight="1">
      <c r="O892" s="168"/>
    </row>
    <row r="893" ht="12.75" customHeight="1">
      <c r="O893" s="168"/>
    </row>
    <row r="894" ht="12.75" customHeight="1">
      <c r="O894" s="168"/>
    </row>
    <row r="895" ht="12.75" customHeight="1">
      <c r="O895" s="168"/>
    </row>
    <row r="896" ht="12.75" customHeight="1">
      <c r="O896" s="168"/>
    </row>
    <row r="897" ht="12.75" customHeight="1">
      <c r="O897" s="168"/>
    </row>
    <row r="898" ht="12.75" customHeight="1">
      <c r="O898" s="168"/>
    </row>
    <row r="899" ht="12.75" customHeight="1">
      <c r="O899" s="168"/>
    </row>
    <row r="900" ht="12.75" customHeight="1">
      <c r="O900" s="168"/>
    </row>
    <row r="901" ht="12.75" customHeight="1">
      <c r="O901" s="168"/>
    </row>
    <row r="902" ht="12.75" customHeight="1">
      <c r="O902" s="168"/>
    </row>
    <row r="903" ht="12.75" customHeight="1">
      <c r="O903" s="168"/>
    </row>
    <row r="904" ht="12.75" customHeight="1">
      <c r="O904" s="168"/>
    </row>
    <row r="905" ht="12.75" customHeight="1">
      <c r="O905" s="168"/>
    </row>
    <row r="906" ht="12.75" customHeight="1">
      <c r="O906" s="168"/>
    </row>
    <row r="907" ht="12.75" customHeight="1">
      <c r="O907" s="168"/>
    </row>
    <row r="908" ht="12.75" customHeight="1">
      <c r="O908" s="168"/>
    </row>
    <row r="909" ht="12.75" customHeight="1">
      <c r="O909" s="168"/>
    </row>
    <row r="910" ht="12.75" customHeight="1">
      <c r="O910" s="168"/>
    </row>
    <row r="911" ht="12.75" customHeight="1">
      <c r="O911" s="168"/>
    </row>
    <row r="912" ht="12.75" customHeight="1">
      <c r="O912" s="168"/>
    </row>
    <row r="913" ht="12.75" customHeight="1">
      <c r="O913" s="168"/>
    </row>
    <row r="914" ht="12.75" customHeight="1">
      <c r="O914" s="168"/>
    </row>
    <row r="915" ht="12.75" customHeight="1">
      <c r="O915" s="168"/>
    </row>
    <row r="916" ht="12.75" customHeight="1">
      <c r="O916" s="168"/>
    </row>
    <row r="917" ht="12.75" customHeight="1">
      <c r="O917" s="168"/>
    </row>
    <row r="918" ht="12.75" customHeight="1">
      <c r="O918" s="168"/>
    </row>
    <row r="919" ht="12.75" customHeight="1">
      <c r="O919" s="168"/>
    </row>
    <row r="920" ht="12.75" customHeight="1">
      <c r="O920" s="168"/>
    </row>
    <row r="921" ht="12.75" customHeight="1">
      <c r="O921" s="168"/>
    </row>
    <row r="922" ht="12.75" customHeight="1">
      <c r="O922" s="168"/>
    </row>
    <row r="923" ht="12.75" customHeight="1">
      <c r="O923" s="168"/>
    </row>
    <row r="924" ht="12.75" customHeight="1">
      <c r="O924" s="168"/>
    </row>
    <row r="925" ht="12.75" customHeight="1">
      <c r="O925" s="168"/>
    </row>
    <row r="926" ht="12.75" customHeight="1">
      <c r="O926" s="168"/>
    </row>
    <row r="927" ht="12.75" customHeight="1">
      <c r="O927" s="168"/>
    </row>
    <row r="928" ht="12.75" customHeight="1">
      <c r="O928" s="168"/>
    </row>
    <row r="929" ht="12.75" customHeight="1">
      <c r="O929" s="168"/>
    </row>
    <row r="930" ht="12.75" customHeight="1">
      <c r="O930" s="168"/>
    </row>
    <row r="931" ht="12.75" customHeight="1">
      <c r="O931" s="168"/>
    </row>
    <row r="932" ht="12.75" customHeight="1">
      <c r="O932" s="168"/>
    </row>
    <row r="933" ht="12.75" customHeight="1">
      <c r="O933" s="168"/>
    </row>
    <row r="934" ht="12.75" customHeight="1">
      <c r="O934" s="168"/>
    </row>
    <row r="935" ht="12.75" customHeight="1">
      <c r="O935" s="168"/>
    </row>
    <row r="936" ht="12.75" customHeight="1">
      <c r="O936" s="168"/>
    </row>
    <row r="937" ht="12.75" customHeight="1">
      <c r="O937" s="168"/>
    </row>
    <row r="938" ht="12.75" customHeight="1">
      <c r="O938" s="168"/>
    </row>
    <row r="939" ht="12.75" customHeight="1">
      <c r="O939" s="168"/>
    </row>
    <row r="940" ht="12.75" customHeight="1">
      <c r="O940" s="168"/>
    </row>
    <row r="941" ht="12.75" customHeight="1">
      <c r="O941" s="168"/>
    </row>
    <row r="942" ht="12.75" customHeight="1">
      <c r="O942" s="168"/>
    </row>
    <row r="943" ht="12.75" customHeight="1">
      <c r="O943" s="168"/>
    </row>
    <row r="944" ht="12.75" customHeight="1">
      <c r="O944" s="168"/>
    </row>
    <row r="945" ht="12.75" customHeight="1">
      <c r="O945" s="168"/>
    </row>
    <row r="946" ht="12.75" customHeight="1">
      <c r="O946" s="168"/>
    </row>
    <row r="947" ht="12.75" customHeight="1">
      <c r="O947" s="168"/>
    </row>
    <row r="948" ht="12.75" customHeight="1">
      <c r="O948" s="168"/>
    </row>
    <row r="949" ht="12.75" customHeight="1">
      <c r="O949" s="168"/>
    </row>
    <row r="950" ht="12.75" customHeight="1">
      <c r="O950" s="168"/>
    </row>
    <row r="951" ht="12.75" customHeight="1">
      <c r="O951" s="168"/>
    </row>
    <row r="952" ht="12.75" customHeight="1">
      <c r="O952" s="168"/>
    </row>
    <row r="953" ht="12.75" customHeight="1">
      <c r="O953" s="168"/>
    </row>
    <row r="954" ht="12.75" customHeight="1">
      <c r="O954" s="168"/>
    </row>
    <row r="955" ht="12.75" customHeight="1">
      <c r="O955" s="168"/>
    </row>
    <row r="956" ht="12.75" customHeight="1">
      <c r="O956" s="168"/>
    </row>
    <row r="957" ht="12.75" customHeight="1">
      <c r="O957" s="168"/>
    </row>
    <row r="958" ht="12.75" customHeight="1">
      <c r="O958" s="168"/>
    </row>
    <row r="959" ht="12.75" customHeight="1">
      <c r="O959" s="168"/>
    </row>
    <row r="960" ht="12.75" customHeight="1">
      <c r="O960" s="168"/>
    </row>
    <row r="961" ht="12.75" customHeight="1">
      <c r="O961" s="168"/>
    </row>
    <row r="962" ht="12.75" customHeight="1">
      <c r="O962" s="168"/>
    </row>
    <row r="963" ht="12.75" customHeight="1">
      <c r="O963" s="168"/>
    </row>
    <row r="964" ht="12.75" customHeight="1">
      <c r="O964" s="168"/>
    </row>
    <row r="965" ht="12.75" customHeight="1">
      <c r="O965" s="168"/>
    </row>
    <row r="966" ht="12.75" customHeight="1">
      <c r="O966" s="168"/>
    </row>
    <row r="967" ht="12.75" customHeight="1">
      <c r="O967" s="168"/>
    </row>
    <row r="968" ht="12.75" customHeight="1">
      <c r="O968" s="168"/>
    </row>
    <row r="969" ht="12.75" customHeight="1">
      <c r="O969" s="168"/>
    </row>
    <row r="970" ht="12.75" customHeight="1">
      <c r="O970" s="168"/>
    </row>
    <row r="971" ht="12.75" customHeight="1">
      <c r="O971" s="168"/>
    </row>
    <row r="972" ht="12.75" customHeight="1">
      <c r="O972" s="168"/>
    </row>
    <row r="973" ht="12.75" customHeight="1">
      <c r="O973" s="168"/>
    </row>
    <row r="974" ht="12.75" customHeight="1">
      <c r="O974" s="168"/>
    </row>
    <row r="975" ht="12.75" customHeight="1">
      <c r="O975" s="168"/>
    </row>
    <row r="976" ht="12.75" customHeight="1">
      <c r="O976" s="168"/>
    </row>
    <row r="977" ht="12.75" customHeight="1">
      <c r="O977" s="168"/>
    </row>
    <row r="978" ht="12.75" customHeight="1">
      <c r="O978" s="168"/>
    </row>
    <row r="979" ht="12.75" customHeight="1">
      <c r="O979" s="168"/>
    </row>
    <row r="980" ht="12.75" customHeight="1">
      <c r="O980" s="168"/>
    </row>
    <row r="981" ht="12.75" customHeight="1">
      <c r="O981" s="168"/>
    </row>
    <row r="982" ht="12.75" customHeight="1">
      <c r="O982" s="168"/>
    </row>
    <row r="983" ht="12.75" customHeight="1">
      <c r="O983" s="168"/>
    </row>
    <row r="984" ht="12.75" customHeight="1">
      <c r="O984" s="168"/>
    </row>
    <row r="985" ht="12.75" customHeight="1">
      <c r="O985" s="168"/>
    </row>
    <row r="986" ht="12.75" customHeight="1">
      <c r="O986" s="168"/>
    </row>
    <row r="987" ht="12.75" customHeight="1">
      <c r="O987" s="168"/>
    </row>
    <row r="988" ht="12.75" customHeight="1">
      <c r="O988" s="168"/>
    </row>
    <row r="989" ht="12.75" customHeight="1">
      <c r="O989" s="168"/>
    </row>
    <row r="990" ht="12.75" customHeight="1">
      <c r="O990" s="168"/>
    </row>
    <row r="991" ht="12.75" customHeight="1">
      <c r="O991" s="168"/>
    </row>
    <row r="992" ht="12.75" customHeight="1">
      <c r="O992" s="168"/>
    </row>
    <row r="993" ht="12.75" customHeight="1">
      <c r="O993" s="168"/>
    </row>
    <row r="994" ht="12.75" customHeight="1">
      <c r="O994" s="168"/>
    </row>
    <row r="995" ht="12.75" customHeight="1">
      <c r="O995" s="168"/>
    </row>
    <row r="996" ht="12.75" customHeight="1">
      <c r="O996" s="168"/>
    </row>
    <row r="997" ht="12.75" customHeight="1">
      <c r="O997" s="168"/>
    </row>
    <row r="998" ht="12.75" customHeight="1">
      <c r="O998" s="168"/>
    </row>
    <row r="999" ht="12.75" customHeight="1">
      <c r="O999" s="168"/>
    </row>
    <row r="1000" ht="12.75" customHeight="1">
      <c r="O1000" s="168"/>
    </row>
  </sheetData>
  <conditionalFormatting sqref="AK13:AK6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:I6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3:AD69 AI13:AI69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W13:W6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07:H112">
    <cfRule type="cellIs" dxfId="0" priority="5" operator="greaterThan">
      <formula>0</formula>
    </cfRule>
  </conditionalFormatting>
  <conditionalFormatting sqref="H107:H112">
    <cfRule type="cellIs" dxfId="1" priority="6" operator="lessThanOrEqual">
      <formula>0</formula>
    </cfRule>
  </conditionalFormatting>
  <conditionalFormatting sqref="Z13:Z69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C5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N13:AN16 AN23:AN68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13:AQ22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13:AT22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13:AW22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13:AZ24 AZ26:AZ29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C13:BC68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3:AQ24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3:AT24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3:AW24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2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5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5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5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6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6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6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7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7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7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8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8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8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9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9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9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30:AQ68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30:AT68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30:AW68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30:AZ68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:id="rId2" ref="B13"/>
    <hyperlink r:id="rId3" ref="B14"/>
    <hyperlink r:id="rId4" ref="B15"/>
    <hyperlink r:id="rId5" ref="B16"/>
    <hyperlink r:id="rId6" ref="B17"/>
    <hyperlink r:id="rId7" ref="B18"/>
    <hyperlink r:id="rId8" ref="B19"/>
    <hyperlink r:id="rId9" ref="B20"/>
    <hyperlink r:id="rId10" ref="B21"/>
    <hyperlink r:id="rId11" ref="B22"/>
    <hyperlink r:id="rId12" ref="B23"/>
    <hyperlink r:id="rId13" ref="B24"/>
    <hyperlink r:id="rId14" ref="B25"/>
    <hyperlink r:id="rId15" ref="B26"/>
    <hyperlink r:id="rId16" ref="B27"/>
    <hyperlink r:id="rId17" ref="B28"/>
    <hyperlink r:id="rId18" ref="B29"/>
    <hyperlink r:id="rId19" ref="B30"/>
    <hyperlink r:id="rId20" ref="B31"/>
    <hyperlink r:id="rId21" ref="B32"/>
    <hyperlink r:id="rId22" ref="B33"/>
    <hyperlink r:id="rId23" ref="B34"/>
    <hyperlink r:id="rId24" ref="B35"/>
    <hyperlink r:id="rId25" ref="B36"/>
    <hyperlink r:id="rId26" ref="B37"/>
    <hyperlink r:id="rId27" ref="B38"/>
    <hyperlink r:id="rId28" ref="B39"/>
    <hyperlink r:id="rId29" ref="B40"/>
    <hyperlink r:id="rId30" ref="B41"/>
    <hyperlink r:id="rId31" ref="B42"/>
    <hyperlink r:id="rId32" ref="B43"/>
    <hyperlink r:id="rId33" ref="B44"/>
    <hyperlink r:id="rId34" ref="B45"/>
    <hyperlink r:id="rId35" ref="B46"/>
    <hyperlink r:id="rId36" ref="B47"/>
    <hyperlink r:id="rId37" ref="B48"/>
    <hyperlink r:id="rId38" ref="B49"/>
    <hyperlink r:id="rId39" ref="B50"/>
    <hyperlink r:id="rId40" ref="B52"/>
    <hyperlink r:id="rId41" ref="B53"/>
    <hyperlink r:id="rId42" ref="B55"/>
    <hyperlink r:id="rId43" ref="B56"/>
    <hyperlink r:id="rId44" ref="B57"/>
    <hyperlink r:id="rId45" ref="B58"/>
    <hyperlink r:id="rId46" ref="B59"/>
    <hyperlink r:id="rId47" ref="B60"/>
    <hyperlink r:id="rId48" ref="B61"/>
    <hyperlink r:id="rId49" ref="B62"/>
    <hyperlink r:id="rId50" ref="B63"/>
    <hyperlink r:id="rId51" ref="B64"/>
    <hyperlink r:id="rId52" ref="B65"/>
    <hyperlink r:id="rId53" ref="B66"/>
    <hyperlink r:id="rId54" ref="B67"/>
    <hyperlink r:id="rId55" ref="B68"/>
  </hyperlinks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56"/>
  <legacyDrawing r:id="rId57"/>
</worksheet>
</file>